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Business\RIC\Seminars\PersProfEmpowerment\WealthEmpowermentSeries\Chap1 - InvestingSeminar\2024\"/>
    </mc:Choice>
  </mc:AlternateContent>
  <xr:revisionPtr revIDLastSave="0" documentId="13_ncr:1_{05F76CB4-79DE-4E7D-8AA5-51AE36034256}" xr6:coauthVersionLast="47" xr6:coauthVersionMax="47" xr10:uidLastSave="{00000000-0000-0000-0000-000000000000}"/>
  <bookViews>
    <workbookView xWindow="7110" yWindow="795" windowWidth="20625" windowHeight="15135" tabRatio="788" activeTab="4" xr2:uid="{00000000-000D-0000-FFFF-FFFF00000000}"/>
  </bookViews>
  <sheets>
    <sheet name="Net Worth" sheetId="1" r:id="rId1"/>
    <sheet name="Monthly Investments" sheetId="9" r:id="rId2"/>
    <sheet name="QuickRetireProjection" sheetId="19" r:id="rId3"/>
    <sheet name="Notes&amp;Guidelines" sheetId="14" r:id="rId4"/>
    <sheet name="StockWatchList" sheetId="20" r:id="rId5"/>
  </sheets>
  <definedNames>
    <definedName name="AGLCInvest" localSheetId="4">#REF!</definedName>
    <definedName name="AGLCInvest">#REF!</definedName>
    <definedName name="AGLCMonthly" localSheetId="4">#REF!</definedName>
    <definedName name="AGLCMonthly">#REF!</definedName>
    <definedName name="AGLCStartEnginePortValue">#REF!</definedName>
    <definedName name="BenzDebt">#REF!</definedName>
    <definedName name="BenzDebtAug">#REF!</definedName>
    <definedName name="BenzDebtDec">#REF!</definedName>
    <definedName name="BenzDebtFeb">#REF!</definedName>
    <definedName name="BenzDebtJan">#REF!</definedName>
    <definedName name="BenzDebtMar">#REF!</definedName>
    <definedName name="BenzDebtNov">#REF!</definedName>
    <definedName name="BenzDebtOct">#REF!</definedName>
    <definedName name="BenzDebtSept">#REF!</definedName>
    <definedName name="BMWDebt">#REF!</definedName>
    <definedName name="BMWDebtAug">#REF!</definedName>
    <definedName name="BMWDebtDec">#REF!</definedName>
    <definedName name="BMWDebtFeb">#REF!</definedName>
    <definedName name="BMWDebtFirst">#REF!</definedName>
    <definedName name="BMWDebtJan">#REF!</definedName>
    <definedName name="BMWDebtMar">#REF!</definedName>
    <definedName name="BMWDebtNov">#REF!</definedName>
    <definedName name="BMWDebtOct">#REF!</definedName>
    <definedName name="BMWDebtSept">#REF!</definedName>
    <definedName name="BonSecourPaycheck">#REF!</definedName>
    <definedName name="BS403B">#REF!</definedName>
    <definedName name="BS403BContribution">#REF!</definedName>
    <definedName name="BS403BMatch">#REF!</definedName>
    <definedName name="BS403BMonthly">#REF!</definedName>
    <definedName name="BSPaycheck">#REF!</definedName>
    <definedName name="CapOneDebt">#REF!</definedName>
    <definedName name="CapOneDebtAug">#REF!</definedName>
    <definedName name="CapOneDebtDec">#REF!</definedName>
    <definedName name="CapOneDebtFeb">#REF!</definedName>
    <definedName name="CapOneDebtJan">#REF!</definedName>
    <definedName name="CapOneDebtMar">#REF!</definedName>
    <definedName name="CapOneDebtNov">#REF!</definedName>
    <definedName name="CapOneDebtOct">#REF!</definedName>
    <definedName name="CapOneDebtSept">#REF!</definedName>
    <definedName name="DiscoverDebt">#REF!</definedName>
    <definedName name="DiscoverPersDebt">#REF!</definedName>
    <definedName name="DiscoverPersDebtAug">#REF!</definedName>
    <definedName name="DiscoverPersDebtDec">#REF!</definedName>
    <definedName name="DiscoverPersDebtFeb">#REF!</definedName>
    <definedName name="DiscoverPersDebtJan">#REF!</definedName>
    <definedName name="DiscoverPersDebtMar">#REF!</definedName>
    <definedName name="DiscoverPersDebtNov">#REF!</definedName>
    <definedName name="DiscoverPersDebtOct">#REF!</definedName>
    <definedName name="DiscoverPersDebtSept">#REF!</definedName>
    <definedName name="E1401KContribution">'Monthly Investments'!$B$16</definedName>
    <definedName name="E1401KMatch">'Monthly Investments'!$B$17</definedName>
    <definedName name="E1Paycheck">'Monthly Investments'!$B$18</definedName>
    <definedName name="E2Contribution">'Monthly Investments'!$B$20</definedName>
    <definedName name="E2Match">'Monthly Investments'!$B$21</definedName>
    <definedName name="E2Paycheck">'Monthly Investments'!$B$19</definedName>
    <definedName name="eTradeIRA" localSheetId="4">#REF!</definedName>
    <definedName name="eTradeIRA">#REF!</definedName>
    <definedName name="eTradeSpecInvest" localSheetId="4">#REF!</definedName>
    <definedName name="eTradeSpecInvest">#REF!</definedName>
    <definedName name="eTradeSpecMonthly" localSheetId="4">#REF!</definedName>
    <definedName name="eTradeSpecMonthly">#REF!</definedName>
    <definedName name="FCVisaDebt">#REF!</definedName>
    <definedName name="FidelityBLink">#REF!</definedName>
    <definedName name="FidelityMH">#REF!</definedName>
    <definedName name="FLMortgage">#REF!</definedName>
    <definedName name="FLMortgageAug">#REF!</definedName>
    <definedName name="FLMortgageDebtDec">#REF!</definedName>
    <definedName name="FLMortgageDebtFeb">#REF!</definedName>
    <definedName name="FLMortgageDebtJan">#REF!</definedName>
    <definedName name="FLMortgageDebtMar">#REF!</definedName>
    <definedName name="FLMortgageDebtNov">#REF!</definedName>
    <definedName name="FLMortgageDebtOct">#REF!</definedName>
    <definedName name="FLMortgageDebtSept">#REF!</definedName>
    <definedName name="Folio">#REF!</definedName>
    <definedName name="FolioMonthly">#REF!</definedName>
    <definedName name="FSCAmexDebtAug">#REF!</definedName>
    <definedName name="FSCVisaDebtAug">#REF!</definedName>
    <definedName name="GLCGroup">#REF!</definedName>
    <definedName name="GLCGroupMonthly">#REF!</definedName>
    <definedName name="HomeDiscoverDebtAug">#REF!</definedName>
    <definedName name="HomeDiscoverDebtDec">#REF!</definedName>
    <definedName name="HomeDiscoverDebtFeb">#REF!</definedName>
    <definedName name="HomeDiscoverDebtJan">#REF!</definedName>
    <definedName name="HomeDiscoverDebtMar">#REF!</definedName>
    <definedName name="HomeDiscoverDebtNov">#REF!</definedName>
    <definedName name="HomeDiscoverDebtOct">#REF!</definedName>
    <definedName name="HomeDiscoverDebtSept">#REF!</definedName>
    <definedName name="HomeMCDebt">#REF!</definedName>
    <definedName name="HomeMCDebtAug">#REF!</definedName>
    <definedName name="HomeMCDebtDec">#REF!</definedName>
    <definedName name="HomeMCDebtFeb">#REF!</definedName>
    <definedName name="HomeMCDebtJan">#REF!</definedName>
    <definedName name="HomeMCDebtMar">#REF!</definedName>
    <definedName name="HomeMCDebtNov">#REF!</definedName>
    <definedName name="HomeMCDebtOct">#REF!</definedName>
    <definedName name="HomeMCDebtSept">#REF!</definedName>
    <definedName name="IBM401K">#REF!</definedName>
    <definedName name="IBM401K1Debt">#REF!</definedName>
    <definedName name="IBM401K1DebtAug">#REF!</definedName>
    <definedName name="IBM401K1DebtDec">#REF!</definedName>
    <definedName name="IBM401K1DebtFeb">#REF!</definedName>
    <definedName name="IBM401K1DebtJan">#REF!</definedName>
    <definedName name="IBM401K1DebtMar">#REF!</definedName>
    <definedName name="IBM401K1DebtNov">#REF!</definedName>
    <definedName name="IBM401K1Debtoct">#REF!</definedName>
    <definedName name="IBM401K1DebtSept">#REF!</definedName>
    <definedName name="IBM401K2Debt">#REF!</definedName>
    <definedName name="IBM401K2DebtAug">#REF!</definedName>
    <definedName name="IBM401K2DebtDec">#REF!</definedName>
    <definedName name="IBM401K2DebtFeb">#REF!</definedName>
    <definedName name="IBM401K2DebtJan">#REF!</definedName>
    <definedName name="IBM401K2DebtMar">#REF!</definedName>
    <definedName name="IBM401K2DebtNov">#REF!</definedName>
    <definedName name="IBM401K2Debtoct">#REF!</definedName>
    <definedName name="IBM401K2DebtSept">#REF!</definedName>
    <definedName name="IBM401KBaseMonthly">#REF!</definedName>
    <definedName name="IBM401KCommEMonthly">#REF!</definedName>
    <definedName name="IBM401KCommMonthly">#REF!</definedName>
    <definedName name="IBM401KExcess">#REF!</definedName>
    <definedName name="IBM401KMatch">#REF!</definedName>
    <definedName name="IBMCommE">#REF!</definedName>
    <definedName name="IBMCommissions">#REF!</definedName>
    <definedName name="IBMExec401KContribution">#REF!</definedName>
    <definedName name="IBMPaycheck">#REF!</definedName>
    <definedName name="IBMStock">#REF!</definedName>
    <definedName name="LRCCAmexDebt">#REF!</definedName>
    <definedName name="LRCCAmexDebtAug">#REF!</definedName>
    <definedName name="LRCCAmexDebtDec">#REF!</definedName>
    <definedName name="LRCCAmexDebtFeb">#REF!</definedName>
    <definedName name="LRCCAmexDebtJan">#REF!</definedName>
    <definedName name="LRCCAmexDebtMar">#REF!</definedName>
    <definedName name="LRCCAmexDebtNov">#REF!</definedName>
    <definedName name="LRCCAmexDebtOct">#REF!</definedName>
    <definedName name="LRCCAmexDebtSept">#REF!</definedName>
    <definedName name="LRCCCapOneDebtSept">#REF!</definedName>
    <definedName name="MacysDebt">#REF!</definedName>
    <definedName name="MacysDebtAug">#REF!</definedName>
    <definedName name="MacysDebtDec">#REF!</definedName>
    <definedName name="MacysDebtFeb">#REF!</definedName>
    <definedName name="MacysDebtJan">#REF!</definedName>
    <definedName name="MacysDebtMar">#REF!</definedName>
    <definedName name="MacysDebtNov">#REF!</definedName>
    <definedName name="MacysDebtOct">#REF!</definedName>
    <definedName name="MacysDebtSept">#REF!</definedName>
    <definedName name="Pers401KContribution" localSheetId="4">#REF!</definedName>
    <definedName name="Pers401KContribution">'Monthly Investments'!$B$16</definedName>
    <definedName name="_xlnm.Print_Area" localSheetId="2">QuickRetireProjection!$A$1:$H$54</definedName>
    <definedName name="_xlnm.Print_Titles" localSheetId="2">QuickRetireProjection!$23:$23</definedName>
    <definedName name="randrate" localSheetId="4">#REF!</definedName>
    <definedName name="randrate">QuickRetireProjection!$F$15</definedName>
    <definedName name="RetireInvestGrowthRate" localSheetId="4">#REF!</definedName>
    <definedName name="RetireInvestGrowthRate">#REF!</definedName>
    <definedName name="SearsDebt" localSheetId="4">#REF!</definedName>
    <definedName name="SearsDebt">#REF!</definedName>
    <definedName name="SearsDebtAug" localSheetId="4">#REF!</definedName>
    <definedName name="SearsDebtAug">#REF!</definedName>
    <definedName name="SearsDebtDec">#REF!</definedName>
    <definedName name="SearsDebtFeb">#REF!</definedName>
    <definedName name="SearsDebtJan">#REF!</definedName>
    <definedName name="SearsDebtMar">#REF!</definedName>
    <definedName name="SearsDebtNov">#REF!</definedName>
    <definedName name="SearsDebtOct">#REF!</definedName>
    <definedName name="SearsDebtSept">#REF!</definedName>
    <definedName name="solver_adj" localSheetId="2" hidden="1">QuickRetireProjection!$D$9,QuickRetireProjection!$D$11,QuickRetireProjection!$D$8</definedName>
    <definedName name="solver_cvg" localSheetId="2" hidden="1">0.0001</definedName>
    <definedName name="solver_drv" localSheetId="2" hidden="1">1</definedName>
    <definedName name="solver_est" localSheetId="2" hidden="1">1</definedName>
    <definedName name="solver_itr" localSheetId="2" hidden="1">100</definedName>
    <definedName name="solver_lin" localSheetId="2" hidden="1">2</definedName>
    <definedName name="solver_neg" localSheetId="2" hidden="1">2</definedName>
    <definedName name="solver_num" localSheetId="2" hidden="1">0</definedName>
    <definedName name="solver_nwt" localSheetId="2" hidden="1">1</definedName>
    <definedName name="solver_opt" localSheetId="2" hidden="1">QuickRetireProjection!$F$11</definedName>
    <definedName name="solver_pre" localSheetId="2" hidden="1">0.000001</definedName>
    <definedName name="solver_scl" localSheetId="2" hidden="1">2</definedName>
    <definedName name="solver_sho" localSheetId="2" hidden="1">2</definedName>
    <definedName name="solver_tim" localSheetId="2" hidden="1">100</definedName>
    <definedName name="solver_tol" localSheetId="2" hidden="1">0.05</definedName>
    <definedName name="solver_typ" localSheetId="2" hidden="1">2</definedName>
    <definedName name="solver_val" localSheetId="2" hidden="1">1000</definedName>
    <definedName name="StartEngine" localSheetId="4">#REF!</definedName>
    <definedName name="StartEngine">#REF!</definedName>
    <definedName name="StartEngineTotalPortfolio" localSheetId="4">#REF!</definedName>
    <definedName name="StartEngineTotalPortfolio">#REF!</definedName>
    <definedName name="TargetDebt" localSheetId="4">#REF!</definedName>
    <definedName name="TargetDebt">#REF!</definedName>
    <definedName name="TargetDebtAug">#REF!</definedName>
    <definedName name="TargetDebtDec">#REF!</definedName>
    <definedName name="TargetDebtFeb">#REF!</definedName>
    <definedName name="TargetDebtJan">#REF!</definedName>
    <definedName name="TargetDebtMar">#REF!</definedName>
    <definedName name="TargetDebtNov">#REF!</definedName>
    <definedName name="TargetDebtOct">#REF!</definedName>
    <definedName name="TargetDebtSept">#REF!</definedName>
    <definedName name="TotalMonthlyInvest" localSheetId="4">#REF!</definedName>
    <definedName name="TotalMonthlyInvest">'Monthly Investments'!$B$12</definedName>
    <definedName name="TotalPortfolioValue" localSheetId="4">#REF!</definedName>
    <definedName name="TotalPortfolioValue">'Net Worth'!$D$3</definedName>
    <definedName name="valuevx">42.314159</definedName>
    <definedName name="VAMortgage">#REF!</definedName>
    <definedName name="VAMortgageAug">#REF!</definedName>
    <definedName name="VAMortgageDebtDec">#REF!</definedName>
    <definedName name="VAMortgageDebtFeb">#REF!</definedName>
    <definedName name="VAMortgageDebtJan">#REF!</definedName>
    <definedName name="VAMortgageDebtMar">#REF!</definedName>
    <definedName name="VAMortgageDebtNov">#REF!</definedName>
    <definedName name="VAMortgageDebtOct">#REF!</definedName>
    <definedName name="VAMortgageDebtSept">#REF!</definedName>
    <definedName name="VAMortOct11">#REF!</definedName>
    <definedName name="VAMortSept11">#REF!</definedName>
    <definedName name="vertex42_copyright" hidden="1">"© 2008-2017 Vertex42 LLC"</definedName>
    <definedName name="vertex42_id" hidden="1">"retirement-savings-calculator.xlsx"</definedName>
    <definedName name="vertex42_title" hidden="1">"Retirement Savings Calculator"</definedName>
    <definedName name="WalmartDebt">#REF!</definedName>
    <definedName name="WalmartDebtAug">#REF!</definedName>
    <definedName name="WalmartDebtDec">#REF!</definedName>
    <definedName name="WalmartDebtFeb">#REF!</definedName>
    <definedName name="WalmartDebtJan">#REF!</definedName>
    <definedName name="WalmartDebtMar">#REF!</definedName>
    <definedName name="WalmartDebtNov">#REF!</definedName>
    <definedName name="WalmartDebtOct">#REF!</definedName>
    <definedName name="WalmartDebtSept">#REF!</definedName>
    <definedName name="WeFunder">#REF!</definedName>
    <definedName name="WeFunderTotalPortfolio">#REF!</definedName>
  </definedNames>
  <calcPr calcId="181029"/>
</workbook>
</file>

<file path=xl/calcChain.xml><?xml version="1.0" encoding="utf-8"?>
<calcChain xmlns="http://schemas.openxmlformats.org/spreadsheetml/2006/main">
  <c r="E5" i="9" l="1"/>
  <c r="D5" i="9" s="1"/>
  <c r="E4" i="9"/>
  <c r="D4" i="9" s="1"/>
  <c r="B25" i="19" l="1"/>
  <c r="F15" i="19"/>
  <c r="C25" i="19" s="1"/>
  <c r="H5" i="19"/>
  <c r="A26" i="19" s="1"/>
  <c r="C26" i="19" s="1"/>
  <c r="G2" i="19"/>
  <c r="A27" i="19" l="1"/>
  <c r="B26" i="19"/>
  <c r="C27" i="19" l="1"/>
  <c r="B27" i="19"/>
  <c r="A28" i="19"/>
  <c r="C28" i="19" l="1"/>
  <c r="B28" i="19"/>
  <c r="A29" i="19"/>
  <c r="A30" i="19" l="1"/>
  <c r="C29" i="19"/>
  <c r="B29" i="19"/>
  <c r="C30" i="19" l="1"/>
  <c r="B30" i="19"/>
  <c r="A31" i="19"/>
  <c r="D30" i="19"/>
  <c r="C31" i="19" l="1"/>
  <c r="D31" i="19"/>
  <c r="A32" i="19"/>
  <c r="B31" i="19"/>
  <c r="A33" i="19" l="1"/>
  <c r="D32" i="19"/>
  <c r="C32" i="19"/>
  <c r="B32" i="19"/>
  <c r="C33" i="19" l="1"/>
  <c r="B33" i="19"/>
  <c r="A34" i="19"/>
  <c r="D33" i="19"/>
  <c r="D34" i="19" l="1"/>
  <c r="C34" i="19"/>
  <c r="B34" i="19"/>
  <c r="A35" i="19"/>
  <c r="B14" i="1"/>
  <c r="A36" i="19" l="1"/>
  <c r="D35" i="19"/>
  <c r="C35" i="19"/>
  <c r="B35" i="19"/>
  <c r="B26" i="9"/>
  <c r="B4" i="9"/>
  <c r="C36" i="19" l="1"/>
  <c r="B36" i="19"/>
  <c r="A37" i="19"/>
  <c r="D36" i="19"/>
  <c r="B28" i="9"/>
  <c r="B7" i="1"/>
  <c r="C37" i="19" l="1"/>
  <c r="D37" i="19"/>
  <c r="B37" i="19"/>
  <c r="A38" i="19"/>
  <c r="B5" i="9"/>
  <c r="A39" i="19" l="1"/>
  <c r="D38" i="19"/>
  <c r="C38" i="19"/>
  <c r="B38" i="19"/>
  <c r="B12" i="9"/>
  <c r="B11" i="1"/>
  <c r="D11" i="19" l="1"/>
  <c r="D25" i="19" s="1"/>
  <c r="C24" i="9"/>
  <c r="C39" i="19"/>
  <c r="B39" i="19"/>
  <c r="A40" i="19"/>
  <c r="D39" i="19"/>
  <c r="D29" i="19" l="1"/>
  <c r="D28" i="19"/>
  <c r="D27" i="19"/>
  <c r="D26" i="19"/>
  <c r="D40" i="19"/>
  <c r="C40" i="19"/>
  <c r="B40" i="19"/>
  <c r="A41" i="19"/>
  <c r="A42" i="19" l="1"/>
  <c r="D41" i="19"/>
  <c r="C41" i="19"/>
  <c r="B41" i="19"/>
  <c r="C42" i="19" l="1"/>
  <c r="B42" i="19"/>
  <c r="A43" i="19"/>
  <c r="D42" i="19"/>
  <c r="D3" i="1" l="1"/>
  <c r="D8" i="19" s="1"/>
  <c r="H24" i="19" s="1"/>
  <c r="D43" i="19"/>
  <c r="C43" i="19"/>
  <c r="A44" i="19"/>
  <c r="B43" i="19"/>
  <c r="E7" i="1"/>
  <c r="D7" i="1"/>
  <c r="D24" i="19" l="1"/>
  <c r="F25" i="19"/>
  <c r="E30" i="19"/>
  <c r="E31" i="19"/>
  <c r="E32" i="19"/>
  <c r="A45" i="19"/>
  <c r="D44" i="19"/>
  <c r="B44" i="19"/>
  <c r="C44" i="19"/>
  <c r="B17" i="1"/>
  <c r="E44" i="19" l="1"/>
  <c r="E34" i="19"/>
  <c r="E39" i="19"/>
  <c r="E35" i="19"/>
  <c r="E38" i="19"/>
  <c r="E37" i="19"/>
  <c r="E36" i="19"/>
  <c r="E40" i="19"/>
  <c r="E41" i="19"/>
  <c r="E42" i="19"/>
  <c r="E43" i="19"/>
  <c r="E25" i="19"/>
  <c r="E27" i="19"/>
  <c r="E29" i="19"/>
  <c r="E28" i="19"/>
  <c r="E26" i="19"/>
  <c r="E33" i="19"/>
  <c r="G25" i="19"/>
  <c r="H25" i="19"/>
  <c r="C45" i="19"/>
  <c r="B45" i="19"/>
  <c r="A46" i="19"/>
  <c r="D45" i="19"/>
  <c r="E45" i="19" s="1"/>
  <c r="F26" i="19" l="1"/>
  <c r="D46" i="19"/>
  <c r="E46" i="19"/>
  <c r="C46" i="19"/>
  <c r="A47" i="19"/>
  <c r="B46" i="19"/>
  <c r="E12" i="9"/>
  <c r="G2" i="9"/>
  <c r="H26" i="19" l="1"/>
  <c r="F27" i="19" s="1"/>
  <c r="G26" i="19"/>
  <c r="A48" i="19"/>
  <c r="D47" i="19"/>
  <c r="E47" i="19" s="1"/>
  <c r="B47" i="19"/>
  <c r="C47" i="19"/>
  <c r="G27" i="19" l="1"/>
  <c r="H27" i="19"/>
  <c r="F28" i="19" s="1"/>
  <c r="H28" i="19" s="1"/>
  <c r="C48" i="19"/>
  <c r="B48" i="19"/>
  <c r="A49" i="19"/>
  <c r="D48" i="19"/>
  <c r="E48" i="19" s="1"/>
  <c r="F29" i="19" l="1"/>
  <c r="G28" i="19"/>
  <c r="D49" i="19"/>
  <c r="E49" i="19" s="1"/>
  <c r="C49" i="19"/>
  <c r="A50" i="19"/>
  <c r="B49" i="19"/>
  <c r="B6" i="1"/>
  <c r="D2" i="1" s="1"/>
  <c r="G29" i="19" l="1"/>
  <c r="H29" i="19"/>
  <c r="F30" i="19" s="1"/>
  <c r="A51" i="19"/>
  <c r="D50" i="19"/>
  <c r="E50" i="19" s="1"/>
  <c r="C50" i="19"/>
  <c r="B50" i="19"/>
  <c r="H30" i="19" l="1"/>
  <c r="F31" i="19" s="1"/>
  <c r="G31" i="19" s="1"/>
  <c r="G30" i="19"/>
  <c r="C51" i="19"/>
  <c r="B51" i="19"/>
  <c r="A52" i="19"/>
  <c r="D51" i="19"/>
  <c r="E51" i="19" s="1"/>
  <c r="H31" i="19" l="1"/>
  <c r="D52" i="19"/>
  <c r="E52" i="19" s="1"/>
  <c r="C52" i="19"/>
  <c r="A53" i="19"/>
  <c r="B52" i="19"/>
  <c r="F32" i="19" l="1"/>
  <c r="H32" i="19" s="1"/>
  <c r="A54" i="19"/>
  <c r="D53" i="19"/>
  <c r="E53" i="19" s="1"/>
  <c r="C53" i="19"/>
  <c r="B53" i="19"/>
  <c r="F33" i="19" l="1"/>
  <c r="H33" i="19" s="1"/>
  <c r="G32" i="19"/>
  <c r="C54" i="19"/>
  <c r="D18" i="19" s="1"/>
  <c r="B54" i="19"/>
  <c r="A55" i="19"/>
  <c r="D54" i="19"/>
  <c r="E54" i="19" s="1"/>
  <c r="H8" i="19" s="1"/>
  <c r="G33" i="19" l="1"/>
  <c r="F34" i="19"/>
  <c r="H34" i="19" s="1"/>
  <c r="G55" i="19"/>
  <c r="D55" i="19"/>
  <c r="F55" i="19"/>
  <c r="E55" i="19"/>
  <c r="C55" i="19"/>
  <c r="A56" i="19"/>
  <c r="H55" i="19"/>
  <c r="B55" i="19"/>
  <c r="F35" i="19" l="1"/>
  <c r="H35" i="19" s="1"/>
  <c r="G34" i="19"/>
  <c r="A57" i="19"/>
  <c r="H56" i="19"/>
  <c r="G56" i="19"/>
  <c r="E56" i="19"/>
  <c r="D56" i="19"/>
  <c r="F56" i="19"/>
  <c r="C56" i="19"/>
  <c r="B56" i="19"/>
  <c r="F36" i="19" l="1"/>
  <c r="G35" i="19"/>
  <c r="C57" i="19"/>
  <c r="B57" i="19"/>
  <c r="A58" i="19"/>
  <c r="H57" i="19"/>
  <c r="E57" i="19"/>
  <c r="D57" i="19"/>
  <c r="G57" i="19"/>
  <c r="F57" i="19"/>
  <c r="G36" i="19" l="1"/>
  <c r="H36" i="19"/>
  <c r="G58" i="19"/>
  <c r="F58" i="19"/>
  <c r="E58" i="19"/>
  <c r="D58" i="19"/>
  <c r="C58" i="19"/>
  <c r="H58" i="19"/>
  <c r="B58" i="19"/>
  <c r="A59" i="19"/>
  <c r="F37" i="19" l="1"/>
  <c r="H37" i="19" s="1"/>
  <c r="A60" i="19"/>
  <c r="H59" i="19"/>
  <c r="G59" i="19"/>
  <c r="E59" i="19"/>
  <c r="D59" i="19"/>
  <c r="B59" i="19"/>
  <c r="F59" i="19"/>
  <c r="C59" i="19"/>
  <c r="F38" i="19" l="1"/>
  <c r="G38" i="19" s="1"/>
  <c r="G37" i="19"/>
  <c r="C60" i="19"/>
  <c r="B60" i="19"/>
  <c r="A61" i="19"/>
  <c r="H60" i="19"/>
  <c r="G60" i="19"/>
  <c r="F60" i="19"/>
  <c r="E60" i="19"/>
  <c r="D60" i="19"/>
  <c r="H38" i="19" l="1"/>
  <c r="G61" i="19"/>
  <c r="D61" i="19"/>
  <c r="F61" i="19"/>
  <c r="E61" i="19"/>
  <c r="C61" i="19"/>
  <c r="B61" i="19"/>
  <c r="A62" i="19"/>
  <c r="H61" i="19"/>
  <c r="F39" i="19" l="1"/>
  <c r="H39" i="19" s="1"/>
  <c r="A63" i="19"/>
  <c r="H62" i="19"/>
  <c r="G62" i="19"/>
  <c r="E62" i="19"/>
  <c r="D62" i="19"/>
  <c r="B62" i="19"/>
  <c r="F62" i="19"/>
  <c r="C62" i="19"/>
  <c r="F40" i="19" l="1"/>
  <c r="G40" i="19" s="1"/>
  <c r="G39" i="19"/>
  <c r="C63" i="19"/>
  <c r="B63" i="19"/>
  <c r="A64" i="19"/>
  <c r="H63" i="19"/>
  <c r="D63" i="19"/>
  <c r="G63" i="19"/>
  <c r="F63" i="19"/>
  <c r="E63" i="19"/>
  <c r="H40" i="19" l="1"/>
  <c r="F41" i="19" s="1"/>
  <c r="G64" i="19"/>
  <c r="F64" i="19"/>
  <c r="E64" i="19"/>
  <c r="D64" i="19"/>
  <c r="C64" i="19"/>
  <c r="A65" i="19"/>
  <c r="H64" i="19"/>
  <c r="B64" i="19"/>
  <c r="G41" i="19" l="1"/>
  <c r="H41" i="19"/>
  <c r="A66" i="19"/>
  <c r="H65" i="19"/>
  <c r="G65" i="19"/>
  <c r="E65" i="19"/>
  <c r="D65" i="19"/>
  <c r="F65" i="19"/>
  <c r="B65" i="19"/>
  <c r="C65" i="19"/>
  <c r="F42" i="19" l="1"/>
  <c r="G42" i="19" s="1"/>
  <c r="C66" i="19"/>
  <c r="B66" i="19"/>
  <c r="A67" i="19"/>
  <c r="H66" i="19"/>
  <c r="E66" i="19"/>
  <c r="D66" i="19"/>
  <c r="G66" i="19"/>
  <c r="F66" i="19"/>
  <c r="H42" i="19" l="1"/>
  <c r="G67" i="19"/>
  <c r="D67" i="19"/>
  <c r="F67" i="19"/>
  <c r="E67" i="19"/>
  <c r="C67" i="19"/>
  <c r="A68" i="19"/>
  <c r="H67" i="19"/>
  <c r="B67" i="19"/>
  <c r="F43" i="19" l="1"/>
  <c r="G43" i="19" s="1"/>
  <c r="A69" i="19"/>
  <c r="H68" i="19"/>
  <c r="G68" i="19"/>
  <c r="E68" i="19"/>
  <c r="D68" i="19"/>
  <c r="F68" i="19"/>
  <c r="C68" i="19"/>
  <c r="B68" i="19"/>
  <c r="H43" i="19" l="1"/>
  <c r="F44" i="19" s="1"/>
  <c r="G44" i="19" s="1"/>
  <c r="C69" i="19"/>
  <c r="B69" i="19"/>
  <c r="A70" i="19"/>
  <c r="H69" i="19"/>
  <c r="E69" i="19"/>
  <c r="D69" i="19"/>
  <c r="G69" i="19"/>
  <c r="F69" i="19"/>
  <c r="H44" i="19" l="1"/>
  <c r="G70" i="19"/>
  <c r="F70" i="19"/>
  <c r="E70" i="19"/>
  <c r="D70" i="19"/>
  <c r="C70" i="19"/>
  <c r="B70" i="19"/>
  <c r="A71" i="19"/>
  <c r="H70" i="19"/>
  <c r="F45" i="19" l="1"/>
  <c r="G45" i="19" s="1"/>
  <c r="A72" i="19"/>
  <c r="H71" i="19"/>
  <c r="G71" i="19"/>
  <c r="E71" i="19"/>
  <c r="D71" i="19"/>
  <c r="F71" i="19"/>
  <c r="C71" i="19"/>
  <c r="B71" i="19"/>
  <c r="H45" i="19" l="1"/>
  <c r="C72" i="19"/>
  <c r="B72" i="19"/>
  <c r="A73" i="19"/>
  <c r="H72" i="19"/>
  <c r="G72" i="19"/>
  <c r="F72" i="19"/>
  <c r="E72" i="19"/>
  <c r="D72" i="19"/>
  <c r="F46" i="19" l="1"/>
  <c r="G46" i="19" s="1"/>
  <c r="G73" i="19"/>
  <c r="F73" i="19"/>
  <c r="E73" i="19"/>
  <c r="D73" i="19"/>
  <c r="C73" i="19"/>
  <c r="H73" i="19"/>
  <c r="B73" i="19"/>
  <c r="A74" i="19"/>
  <c r="H46" i="19" l="1"/>
  <c r="F47" i="19" s="1"/>
  <c r="G47" i="19" s="1"/>
  <c r="A75" i="19"/>
  <c r="H74" i="19"/>
  <c r="G74" i="19"/>
  <c r="E74" i="19"/>
  <c r="D74" i="19"/>
  <c r="F74" i="19"/>
  <c r="C74" i="19"/>
  <c r="B74" i="19"/>
  <c r="H47" i="19" l="1"/>
  <c r="C75" i="19"/>
  <c r="B75" i="19"/>
  <c r="A76" i="19"/>
  <c r="H75" i="19"/>
  <c r="E75" i="19"/>
  <c r="D75" i="19"/>
  <c r="G75" i="19"/>
  <c r="F75" i="19"/>
  <c r="F48" i="19" l="1"/>
  <c r="G48" i="19" s="1"/>
  <c r="G76" i="19"/>
  <c r="F76" i="19"/>
  <c r="B76" i="19"/>
  <c r="E76" i="19"/>
  <c r="D76" i="19"/>
  <c r="C76" i="19"/>
  <c r="A77" i="19"/>
  <c r="H76" i="19"/>
  <c r="H48" i="19" l="1"/>
  <c r="F77" i="19"/>
  <c r="A78" i="19"/>
  <c r="H77" i="19"/>
  <c r="G77" i="19"/>
  <c r="E77" i="19"/>
  <c r="D77" i="19"/>
  <c r="C77" i="19"/>
  <c r="B77" i="19"/>
  <c r="F49" i="19" l="1"/>
  <c r="G49" i="19" s="1"/>
  <c r="C78" i="19"/>
  <c r="B78" i="19"/>
  <c r="A79" i="19"/>
  <c r="H78" i="19"/>
  <c r="G78" i="19"/>
  <c r="D78" i="19"/>
  <c r="F78" i="19"/>
  <c r="E78" i="19"/>
  <c r="H49" i="19" l="1"/>
  <c r="G79" i="19"/>
  <c r="F79" i="19"/>
  <c r="B79" i="19"/>
  <c r="E79" i="19"/>
  <c r="D79" i="19"/>
  <c r="C79" i="19"/>
  <c r="A80" i="19"/>
  <c r="H79" i="19"/>
  <c r="F50" i="19" l="1"/>
  <c r="G50" i="19" s="1"/>
  <c r="A81" i="19"/>
  <c r="H80" i="19"/>
  <c r="G80" i="19"/>
  <c r="E80" i="19"/>
  <c r="D80" i="19"/>
  <c r="C80" i="19"/>
  <c r="F80" i="19"/>
  <c r="B80" i="19"/>
  <c r="H50" i="19" l="1"/>
  <c r="C81" i="19"/>
  <c r="B81" i="19"/>
  <c r="A82" i="19"/>
  <c r="H81" i="19"/>
  <c r="G81" i="19"/>
  <c r="F81" i="19"/>
  <c r="E81" i="19"/>
  <c r="D81" i="19"/>
  <c r="F51" i="19" l="1"/>
  <c r="G51" i="19" s="1"/>
  <c r="G82" i="19"/>
  <c r="D82" i="19"/>
  <c r="F82" i="19"/>
  <c r="B82" i="19"/>
  <c r="E82" i="19"/>
  <c r="C82" i="19"/>
  <c r="H82" i="19"/>
  <c r="A83" i="19"/>
  <c r="H51" i="19" l="1"/>
  <c r="F83" i="19"/>
  <c r="A84" i="19"/>
  <c r="H83" i="19"/>
  <c r="G83" i="19"/>
  <c r="E83" i="19"/>
  <c r="D83" i="19"/>
  <c r="C83" i="19"/>
  <c r="B83" i="19"/>
  <c r="F52" i="19" l="1"/>
  <c r="G52" i="19" s="1"/>
  <c r="C84" i="19"/>
  <c r="B84" i="19"/>
  <c r="H84" i="19"/>
  <c r="G84" i="19"/>
  <c r="D84" i="19"/>
  <c r="F84" i="19"/>
  <c r="E84" i="19"/>
  <c r="H52" i="19" l="1"/>
  <c r="F53" i="19" l="1"/>
  <c r="G53" i="19" s="1"/>
  <c r="H53" i="19" l="1"/>
  <c r="F54" i="19" l="1"/>
  <c r="G54" i="19" s="1"/>
  <c r="H9" i="19" s="1"/>
  <c r="H54" i="19" l="1"/>
  <c r="H7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</author>
    <author>Maria</author>
  </authors>
  <commentList>
    <comment ref="C5" authorId="0" shapeId="0" xr:uid="{B40A4722-EFB2-4ED2-AA0D-CC7F1045689B}">
      <text>
        <r>
          <rPr>
            <b/>
            <sz val="8"/>
            <color indexed="81"/>
            <rFont val="Tahoma"/>
            <family val="2"/>
          </rPr>
          <t>Current Age:</t>
        </r>
        <r>
          <rPr>
            <sz val="8"/>
            <color indexed="81"/>
            <rFont val="Tahoma"/>
            <family val="2"/>
          </rPr>
          <t xml:space="preserve">
This is used to calculate the number of years until retirement. </t>
        </r>
        <r>
          <rPr>
            <b/>
            <sz val="8"/>
            <color indexed="81"/>
            <rFont val="Tahoma"/>
            <family val="2"/>
          </rPr>
          <t>Round up</t>
        </r>
        <r>
          <rPr>
            <sz val="8"/>
            <color indexed="81"/>
            <rFont val="Tahoma"/>
            <family val="2"/>
          </rPr>
          <t xml:space="preserve"> (if you are 29 and will be 30 in a couple months, enter 30).</t>
        </r>
      </text>
    </comment>
    <comment ref="G5" authorId="1" shapeId="0" xr:uid="{BE4A176F-D42B-479D-B326-E6BF5855D133}">
      <text>
        <r>
          <rPr>
            <b/>
            <sz val="8"/>
            <color indexed="81"/>
            <rFont val="Tahoma"/>
            <family val="2"/>
          </rPr>
          <t>Time Period:</t>
        </r>
        <r>
          <rPr>
            <sz val="8"/>
            <color indexed="81"/>
            <rFont val="Tahoma"/>
            <family val="2"/>
          </rPr>
          <t xml:space="preserve">
Used to determine the amount of time your investments will accumulate interest. Number of complete years before reaching retirement age.</t>
        </r>
      </text>
    </comment>
    <comment ref="C9" authorId="1" shapeId="0" xr:uid="{FB5739C3-26A0-47A0-8DA7-1ABC36B8831A}">
      <text>
        <r>
          <rPr>
            <b/>
            <sz val="8"/>
            <color indexed="81"/>
            <rFont val="Tahoma"/>
            <family val="2"/>
          </rPr>
          <t>Annual Interest Rate:</t>
        </r>
        <r>
          <rPr>
            <sz val="8"/>
            <color indexed="81"/>
            <rFont val="Tahoma"/>
            <family val="2"/>
          </rPr>
          <t xml:space="preserve">
This spreadsheet assumes a </t>
        </r>
        <r>
          <rPr>
            <b/>
            <sz val="8"/>
            <color indexed="81"/>
            <rFont val="Tahoma"/>
            <family val="2"/>
          </rPr>
          <t xml:space="preserve">fixed </t>
        </r>
        <r>
          <rPr>
            <sz val="8"/>
            <color indexed="81"/>
            <rFont val="Tahoma"/>
            <family val="2"/>
          </rPr>
          <t>annual interest rate. If the annual rate is 7%, then the monthly interest rate is 7%/12.</t>
        </r>
      </text>
    </comment>
    <comment ref="C11" authorId="1" shapeId="0" xr:uid="{27DA5EF2-F47F-499D-8E04-7F0C7F4B773F}">
      <text>
        <r>
          <rPr>
            <b/>
            <sz val="8"/>
            <color indexed="81"/>
            <rFont val="Tahoma"/>
            <family val="2"/>
          </rPr>
          <t>Annual Payment:</t>
        </r>
        <r>
          <rPr>
            <sz val="8"/>
            <color indexed="81"/>
            <rFont val="Tahoma"/>
            <family val="2"/>
          </rPr>
          <t xml:space="preserve">
This is the </t>
        </r>
        <r>
          <rPr>
            <b/>
            <sz val="8"/>
            <color indexed="81"/>
            <rFont val="Tahoma"/>
            <family val="2"/>
          </rPr>
          <t xml:space="preserve">additional </t>
        </r>
        <r>
          <rPr>
            <sz val="8"/>
            <color indexed="81"/>
            <rFont val="Tahoma"/>
            <family val="2"/>
          </rPr>
          <t xml:space="preserve">amount you will invest each year, starting at the </t>
        </r>
        <r>
          <rPr>
            <b/>
            <sz val="8"/>
            <color indexed="81"/>
            <rFont val="Tahoma"/>
            <family val="2"/>
          </rPr>
          <t>end</t>
        </r>
        <r>
          <rPr>
            <sz val="8"/>
            <color indexed="81"/>
            <rFont val="Tahoma"/>
            <family val="2"/>
          </rPr>
          <t xml:space="preserve"> of the first year.</t>
        </r>
      </text>
    </comment>
    <comment ref="C12" authorId="0" shapeId="0" xr:uid="{E2A486D8-BE86-4163-9DE9-BBEEF370FED3}">
      <text>
        <r>
          <rPr>
            <b/>
            <sz val="8"/>
            <color indexed="81"/>
            <rFont val="Tahoma"/>
            <family val="2"/>
          </rPr>
          <t># of Payments:</t>
        </r>
        <r>
          <rPr>
            <sz val="8"/>
            <color indexed="81"/>
            <rFont val="Tahoma"/>
            <family val="2"/>
          </rPr>
          <t xml:space="preserve">
Additional annual payments will be made for the first N years. Changing this value lets you see how important it is to build up your retirement early on.</t>
        </r>
      </text>
    </comment>
    <comment ref="C18" authorId="0" shapeId="0" xr:uid="{712DF11F-3379-4B83-BAFA-ED12D1225B00}">
      <text>
        <r>
          <rPr>
            <b/>
            <sz val="8"/>
            <color indexed="81"/>
            <rFont val="Tahoma"/>
            <family val="2"/>
          </rPr>
          <t>Average Rate:</t>
        </r>
        <r>
          <rPr>
            <sz val="8"/>
            <color indexed="81"/>
            <rFont val="Tahoma"/>
            <family val="2"/>
          </rPr>
          <t xml:space="preserve">
The average rate is calculated as the average of the </t>
        </r>
        <r>
          <rPr>
            <b/>
            <sz val="8"/>
            <color indexed="81"/>
            <rFont val="Tahoma"/>
            <family val="2"/>
          </rPr>
          <t>Rate</t>
        </r>
        <r>
          <rPr>
            <sz val="8"/>
            <color indexed="81"/>
            <rFont val="Tahoma"/>
            <family val="2"/>
          </rPr>
          <t xml:space="preserve"> column for the specified number of years until retirement.</t>
        </r>
      </text>
    </comment>
    <comment ref="C23" authorId="0" shapeId="0" xr:uid="{1049097C-67F3-4DBA-85AD-837A8A6DC021}">
      <text>
        <r>
          <rPr>
            <b/>
            <sz val="8"/>
            <color indexed="81"/>
            <rFont val="Tahoma"/>
            <family val="2"/>
          </rPr>
          <t>Expected Annual Return:</t>
        </r>
        <r>
          <rPr>
            <sz val="8"/>
            <color indexed="81"/>
            <rFont val="Tahoma"/>
            <family val="2"/>
          </rPr>
          <t xml:space="preserve">
To vary the rate over time, delete the formulas in this column and either add your own formulas or enter the rates manually.
</t>
        </r>
        <r>
          <rPr>
            <b/>
            <sz val="8"/>
            <color indexed="81"/>
            <rFont val="Tahoma"/>
            <family val="2"/>
          </rPr>
          <t>Random Rate Formula:</t>
        </r>
        <r>
          <rPr>
            <sz val="8"/>
            <color indexed="81"/>
            <rFont val="Tahoma"/>
            <family val="2"/>
          </rPr>
          <t xml:space="preserve">
Random rate between -2% and 10%
  =min+RAND()*(max-min)
  where min=-0.02 and max=0.10
</t>
        </r>
      </text>
    </comment>
    <comment ref="D23" authorId="0" shapeId="0" xr:uid="{EF15AF93-F0A0-4772-BFBC-E448D6C3334A}">
      <text>
        <r>
          <rPr>
            <sz val="8"/>
            <color indexed="81"/>
            <rFont val="Tahoma"/>
            <family val="2"/>
          </rPr>
          <t xml:space="preserve">The amount invested </t>
        </r>
        <r>
          <rPr>
            <b/>
            <sz val="8"/>
            <color indexed="81"/>
            <rFont val="Tahoma"/>
            <family val="2"/>
          </rPr>
          <t>at the beginning of the year</t>
        </r>
        <r>
          <rPr>
            <sz val="8"/>
            <color indexed="81"/>
            <rFont val="Tahoma"/>
            <family val="2"/>
          </rPr>
          <t>.
To create a custom savings plan, you can delete the formulas in this column and enter whatever amount you want.</t>
        </r>
      </text>
    </comment>
    <comment ref="F23" authorId="0" shapeId="0" xr:uid="{4CCE9190-2E71-415D-BF90-863003677528}">
      <text>
        <r>
          <rPr>
            <sz val="8"/>
            <color indexed="81"/>
            <rFont val="Tahoma"/>
            <family val="2"/>
          </rPr>
          <t xml:space="preserve">Interest earned </t>
        </r>
        <r>
          <rPr>
            <b/>
            <sz val="8"/>
            <color indexed="81"/>
            <rFont val="Tahoma"/>
            <family val="2"/>
          </rPr>
          <t>during the year</t>
        </r>
        <r>
          <rPr>
            <sz val="8"/>
            <color indexed="81"/>
            <rFont val="Tahoma"/>
            <family val="2"/>
          </rPr>
          <t>.</t>
        </r>
      </text>
    </comment>
    <comment ref="H23" authorId="0" shapeId="0" xr:uid="{D3433463-A962-4D0A-A01B-0E60DF77D5A4}">
      <text>
        <r>
          <rPr>
            <sz val="8"/>
            <color indexed="81"/>
            <rFont val="Tahoma"/>
            <family val="2"/>
          </rPr>
          <t xml:space="preserve">Balance at the </t>
        </r>
        <r>
          <rPr>
            <b/>
            <sz val="8"/>
            <color indexed="81"/>
            <rFont val="Tahoma"/>
            <family val="2"/>
          </rPr>
          <t>end of the year</t>
        </r>
        <r>
          <rPr>
            <sz val="8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<sst xmlns="http://schemas.openxmlformats.org/spreadsheetml/2006/main" count="391" uniqueCount="357">
  <si>
    <t>Cook Household</t>
  </si>
  <si>
    <t>Assets</t>
  </si>
  <si>
    <t>Liabilities</t>
  </si>
  <si>
    <t>Comments</t>
  </si>
  <si>
    <t>Household Net Worth</t>
  </si>
  <si>
    <t>Monthly Investments</t>
  </si>
  <si>
    <t>Bank Account</t>
  </si>
  <si>
    <t>n/a</t>
  </si>
  <si>
    <t>From Main Account</t>
  </si>
  <si>
    <t>Total Monthly Investments</t>
  </si>
  <si>
    <t>Portfolio Value</t>
  </si>
  <si>
    <t>Next Actions</t>
  </si>
  <si>
    <t>Increase $50/month</t>
  </si>
  <si>
    <t>Recommend increase by $25/month</t>
  </si>
  <si>
    <t>Zillow Estimate</t>
  </si>
  <si>
    <t>Equity--&gt;</t>
  </si>
  <si>
    <t>Pay period contribution</t>
  </si>
  <si>
    <t>Monthly Pers+Co</t>
  </si>
  <si>
    <t>Portfolio</t>
  </si>
  <si>
    <t>Guidelines for stock buys</t>
  </si>
  <si>
    <t>Share price range</t>
  </si>
  <si>
    <t># shares</t>
  </si>
  <si>
    <t>Ranking</t>
  </si>
  <si>
    <t>MFSA Rec. ?</t>
  </si>
  <si>
    <t>&lt; $1.00</t>
  </si>
  <si>
    <t>100+</t>
  </si>
  <si>
    <t>consideration if money available</t>
  </si>
  <si>
    <t>$1.00 - $5.00</t>
  </si>
  <si>
    <t>strong consideration if money is available</t>
  </si>
  <si>
    <t>$5.00 - $10.00</t>
  </si>
  <si>
    <t>y</t>
  </si>
  <si>
    <t>Buy from available monthly funds</t>
  </si>
  <si>
    <t>$10.00 - $30.00</t>
  </si>
  <si>
    <t>5,10</t>
  </si>
  <si>
    <t>Buy.  Make money available</t>
  </si>
  <si>
    <t>$30.00 - $100.00</t>
  </si>
  <si>
    <t>MUST BUY!! SEE GUIDELINES FOR QTY</t>
  </si>
  <si>
    <t>$100.00 - $500.00</t>
  </si>
  <si>
    <t>$500.00+</t>
  </si>
  <si>
    <t>MFSA = Motley Fool Stock Advisor</t>
  </si>
  <si>
    <t>Notes &amp; Guidelines</t>
  </si>
  <si>
    <t>Calculation Values</t>
  </si>
  <si>
    <t>Bon Secour Contribution %</t>
  </si>
  <si>
    <t>Bon Secour Match</t>
  </si>
  <si>
    <t>Investment %</t>
  </si>
  <si>
    <t>Consider Contribution Increase</t>
  </si>
  <si>
    <t xml:space="preserve">% Gross  Investment   </t>
  </si>
  <si>
    <t>Savings</t>
  </si>
  <si>
    <t>Yearly Principal ---&gt;</t>
  </si>
  <si>
    <t>Retirement Savings Calculator</t>
  </si>
  <si>
    <t>by Vertex42.com</t>
  </si>
  <si>
    <t>Retirement Savings Plan</t>
  </si>
  <si>
    <t>Estimated Future Value</t>
  </si>
  <si>
    <t>Current Age</t>
  </si>
  <si>
    <t>Years until retirement</t>
  </si>
  <si>
    <t>Age at Retirement</t>
  </si>
  <si>
    <t>Present Value</t>
  </si>
  <si>
    <t>Total Invested</t>
  </si>
  <si>
    <t>Expected Annual Return</t>
  </si>
  <si>
    <t>Total Interest</t>
  </si>
  <si>
    <t>Annual Payment</t>
  </si>
  <si>
    <t># of Annual Payments</t>
  </si>
  <si>
    <t>[42]</t>
  </si>
  <si>
    <t>Use Random Rates?</t>
  </si>
  <si>
    <t>Yes</t>
  </si>
  <si>
    <t>Min</t>
  </si>
  <si>
    <t>Max</t>
  </si>
  <si>
    <t>Average</t>
  </si>
  <si>
    <t>Year</t>
  </si>
  <si>
    <t>Age</t>
  </si>
  <si>
    <t>Rate</t>
  </si>
  <si>
    <r>
      <t xml:space="preserve">Invested 
</t>
    </r>
    <r>
      <rPr>
        <sz val="11"/>
        <color theme="1"/>
        <rFont val="Calibri"/>
        <family val="2"/>
        <scheme val="minor"/>
      </rPr>
      <t>(Payments)</t>
    </r>
  </si>
  <si>
    <t>Cumulative Payments</t>
  </si>
  <si>
    <t>Interest</t>
  </si>
  <si>
    <t>Cumulative Interest</t>
  </si>
  <si>
    <t>Balance</t>
  </si>
  <si>
    <t>401K #1</t>
  </si>
  <si>
    <t>401K #2</t>
  </si>
  <si>
    <t>Investment Broker #1</t>
  </si>
  <si>
    <t>Investment Broker #2</t>
  </si>
  <si>
    <t>Primary Home Mortgage</t>
  </si>
  <si>
    <t>&lt;Bank/Mortgage Co. Name&gt;</t>
  </si>
  <si>
    <t>&lt;Creditor&gt;</t>
  </si>
  <si>
    <t>Car Loan #1</t>
  </si>
  <si>
    <t>Car Loan #2</t>
  </si>
  <si>
    <t>Home Credit Card #2</t>
  </si>
  <si>
    <t>Home Credit Card #3</t>
  </si>
  <si>
    <t>Home Credit Card #1</t>
  </si>
  <si>
    <t>Home Credit Card #4</t>
  </si>
  <si>
    <t>Home Credit Card #5</t>
  </si>
  <si>
    <t>Installment Loan #1</t>
  </si>
  <si>
    <t>Installment Loan #2</t>
  </si>
  <si>
    <t xml:space="preserve">401K #1 </t>
  </si>
  <si>
    <t>County Estimate (property tax bill)</t>
  </si>
  <si>
    <t>Employer #1 Gross Paycheck</t>
  </si>
  <si>
    <t>Employer #2 Gross Paycheck</t>
  </si>
  <si>
    <t>E1 401K  Personal contribution %</t>
  </si>
  <si>
    <t>E1 401K Match contribution %</t>
  </si>
  <si>
    <t>Investment Broker #3</t>
  </si>
  <si>
    <t>Investment Broker #4</t>
  </si>
  <si>
    <t>E1 income (annual)</t>
  </si>
  <si>
    <t>E2 Income (monthly)</t>
  </si>
  <si>
    <t>E2 Income (annual)</t>
  </si>
  <si>
    <t>E1 Income (monthly)</t>
  </si>
  <si>
    <t>Household Wealth Builder</t>
  </si>
  <si>
    <t>2022 February</t>
  </si>
  <si>
    <t>Primary Residence</t>
  </si>
  <si>
    <t>Wealth Empowerment 2024</t>
  </si>
  <si>
    <t>Stock Watch List</t>
  </si>
  <si>
    <t>Type</t>
  </si>
  <si>
    <t>Symbol</t>
  </si>
  <si>
    <t>Name</t>
  </si>
  <si>
    <t>B</t>
  </si>
  <si>
    <t>CRM</t>
  </si>
  <si>
    <t>SALESFORCE COM INC</t>
  </si>
  <si>
    <t>Business</t>
  </si>
  <si>
    <t>FOOLX</t>
  </si>
  <si>
    <t>MFAM GLOBAL OPP FUND INVESTOR</t>
  </si>
  <si>
    <t>C</t>
  </si>
  <si>
    <t>Cannabis</t>
  </si>
  <si>
    <t>MTCH</t>
  </si>
  <si>
    <t>MATCH GROUP INC NEW COM</t>
  </si>
  <si>
    <t>E</t>
  </si>
  <si>
    <t>Entertainment</t>
  </si>
  <si>
    <t>NOW</t>
  </si>
  <si>
    <t>SERVICENOW INC COM</t>
  </si>
  <si>
    <t>F</t>
  </si>
  <si>
    <t>Finance</t>
  </si>
  <si>
    <t>TCEHY</t>
  </si>
  <si>
    <t>TENCENT HLDGS LTD ADR</t>
  </si>
  <si>
    <t>FB</t>
  </si>
  <si>
    <t>Food &amp; Beverage</t>
  </si>
  <si>
    <t>UPWK</t>
  </si>
  <si>
    <t>UPWORK INC COM</t>
  </si>
  <si>
    <t>G</t>
  </si>
  <si>
    <t>Green</t>
  </si>
  <si>
    <t>CGC</t>
  </si>
  <si>
    <t>CANOPY GROWTH CORP COM</t>
  </si>
  <si>
    <t>M</t>
  </si>
  <si>
    <t>Medical</t>
  </si>
  <si>
    <t>CRBP</t>
  </si>
  <si>
    <t>CORBUS PHARMACEUTICALS HLDGS COM</t>
  </si>
  <si>
    <t>R</t>
  </si>
  <si>
    <t>Retail</t>
  </si>
  <si>
    <t>CRON</t>
  </si>
  <si>
    <t>CRONOS GROUP INC COM</t>
  </si>
  <si>
    <t>S</t>
  </si>
  <si>
    <t>Space</t>
  </si>
  <si>
    <t>CWBHF</t>
  </si>
  <si>
    <t>CHARLOTTE'S WEB HOLDINGS, INC</t>
  </si>
  <si>
    <t>T</t>
  </si>
  <si>
    <t>Technology</t>
  </si>
  <si>
    <t>GWPH</t>
  </si>
  <si>
    <t>GW PHARMACEUTICALS PLC ADS</t>
  </si>
  <si>
    <t>SHOP</t>
  </si>
  <si>
    <t>SHOPIFY INC CL A</t>
  </si>
  <si>
    <t>ATVI</t>
  </si>
  <si>
    <t>ACTIVISION BLIZZARD INC</t>
  </si>
  <si>
    <t>DIS</t>
  </si>
  <si>
    <t>DISNEY WALT CO  DISNEY</t>
  </si>
  <si>
    <t>EA</t>
  </si>
  <si>
    <t>ELECTRONIC ARTS INC</t>
  </si>
  <si>
    <t>HAS</t>
  </si>
  <si>
    <t>HASBRO INC</t>
  </si>
  <si>
    <t>IMAX</t>
  </si>
  <si>
    <t>IMAX CORP</t>
  </si>
  <si>
    <t>NTDOY</t>
  </si>
  <si>
    <t>NINTENDO LTD ADR</t>
  </si>
  <si>
    <t>RCL</t>
  </si>
  <si>
    <t>ROYAL CARIBBEAN CRUISES LTD</t>
  </si>
  <si>
    <t>UONEK</t>
  </si>
  <si>
    <t>URBAN ONE INC CL D NON VTG</t>
  </si>
  <si>
    <t>ZNGA</t>
  </si>
  <si>
    <t>ZYNGA INC CL A</t>
  </si>
  <si>
    <t>BAC</t>
  </si>
  <si>
    <t>BANK OF AMERICA CORPORATION</t>
  </si>
  <si>
    <t>BRK.B</t>
  </si>
  <si>
    <t>BERKSHIRE HATHAWAY INC DEL CL B NEW</t>
  </si>
  <si>
    <t>FMCC</t>
  </si>
  <si>
    <t>FEDERAL HOME LN MTG CORP</t>
  </si>
  <si>
    <t>FNMA</t>
  </si>
  <si>
    <t>FEDERAL NATL MTG ASSN</t>
  </si>
  <si>
    <t>LMND</t>
  </si>
  <si>
    <t>LEMONADE INC COM</t>
  </si>
  <si>
    <t>SQ</t>
  </si>
  <si>
    <t>SQUARE INC CL A</t>
  </si>
  <si>
    <t>V</t>
  </si>
  <si>
    <t>VISA INC.</t>
  </si>
  <si>
    <t>WDAY</t>
  </si>
  <si>
    <t>WORKDAY INC CL A</t>
  </si>
  <si>
    <t>ZG</t>
  </si>
  <si>
    <t>ZILLOW INC CL A</t>
  </si>
  <si>
    <t>BF.B</t>
  </si>
  <si>
    <t>BROWN FORMAN CORP CL B</t>
  </si>
  <si>
    <t>DRI</t>
  </si>
  <si>
    <t>DARDEN RESTAURANTS INC</t>
  </si>
  <si>
    <t>KHC</t>
  </si>
  <si>
    <t>KRAFT HEINZ CO COM</t>
  </si>
  <si>
    <t>KO</t>
  </si>
  <si>
    <t>COCA COLA CO</t>
  </si>
  <si>
    <t>KR</t>
  </si>
  <si>
    <t>KROGER CO</t>
  </si>
  <si>
    <t>SBUX</t>
  </si>
  <si>
    <t>STARBUCKS CORP</t>
  </si>
  <si>
    <t>SHAK</t>
  </si>
  <si>
    <t>SHAKE SHACK INC CL A</t>
  </si>
  <si>
    <t>AMRC</t>
  </si>
  <si>
    <t>AMERESCO INC CL A</t>
  </si>
  <si>
    <t>FAN</t>
  </si>
  <si>
    <t>FIRST TRUST ISE GLOBAL WIND ENERGY INDEX</t>
  </si>
  <si>
    <t>LIT</t>
  </si>
  <si>
    <t>GLOBAL X LITHIUM ETF</t>
  </si>
  <si>
    <t>NIO</t>
  </si>
  <si>
    <t>NIO INC ADS</t>
  </si>
  <si>
    <t>NVDA</t>
  </si>
  <si>
    <t>NVIDIA CORP</t>
  </si>
  <si>
    <t>PCRFY</t>
  </si>
  <si>
    <t>PANASONIC CORP ADR ADR</t>
  </si>
  <si>
    <t>TAN</t>
  </si>
  <si>
    <t>POWERSHARES ETF TR II SOLAR PORTFOLIO</t>
  </si>
  <si>
    <t>TSLA</t>
  </si>
  <si>
    <t>TESLA INC COM</t>
  </si>
  <si>
    <t>XPEV</t>
  </si>
  <si>
    <t>XPENG INC ADS</t>
  </si>
  <si>
    <t>CAH</t>
  </si>
  <si>
    <t>CARDINAL HEALTH INC</t>
  </si>
  <si>
    <t>CARA</t>
  </si>
  <si>
    <t>CARA THERAPEUTICS INC COM</t>
  </si>
  <si>
    <t>CRSP</t>
  </si>
  <si>
    <t>CRISPR THERAPEUTICS AG NAMEN AKT</t>
  </si>
  <si>
    <t>CVS</t>
  </si>
  <si>
    <t>CVS HEALTH CORPORATION COM</t>
  </si>
  <si>
    <t>FLGT</t>
  </si>
  <si>
    <t>FULGENT GENETICS INC COM</t>
  </si>
  <si>
    <t>GILD</t>
  </si>
  <si>
    <t>GILEAD SCIENCES INC</t>
  </si>
  <si>
    <t>HROW</t>
  </si>
  <si>
    <t>HARROW HEALTH INC  NEW</t>
  </si>
  <si>
    <t>LH</t>
  </si>
  <si>
    <t>LABORATORY CORP AMER HLDGS</t>
  </si>
  <si>
    <t>MRK</t>
  </si>
  <si>
    <t>MERCK &amp; CO INC</t>
  </si>
  <si>
    <t>MRNA</t>
  </si>
  <si>
    <t>MODERNA INC COM</t>
  </si>
  <si>
    <t>NYMX</t>
  </si>
  <si>
    <t>NYMOX PHARMACEUTICAL CORP</t>
  </si>
  <si>
    <t>QGEN</t>
  </si>
  <si>
    <t>QIAGEN N V ORD</t>
  </si>
  <si>
    <t>TDOC</t>
  </si>
  <si>
    <t>TELADOC HEALTH INC COM</t>
  </si>
  <si>
    <t>UL</t>
  </si>
  <si>
    <t>UNILEVER PLC  ADR NEW</t>
  </si>
  <si>
    <t>VERU</t>
  </si>
  <si>
    <t>VERU INC  NEW</t>
  </si>
  <si>
    <t>VRTX</t>
  </si>
  <si>
    <t>VERTEX PHARMACEUTICALS INC</t>
  </si>
  <si>
    <t>AMZN</t>
  </si>
  <si>
    <t>AMAZON COM INC</t>
  </si>
  <si>
    <t>BABA</t>
  </si>
  <si>
    <t>ALIBABA GROUP HLDG LTD SPONSORED ADS</t>
  </si>
  <si>
    <t>COST</t>
  </si>
  <si>
    <t>COSTCO WHSL CORP NEW</t>
  </si>
  <si>
    <t>ETSY</t>
  </si>
  <si>
    <t>ETSY INC COM</t>
  </si>
  <si>
    <t>FIT</t>
  </si>
  <si>
    <t>FITBIT INC CL A</t>
  </si>
  <si>
    <t>GRPN</t>
  </si>
  <si>
    <t>GROUPON INC COM CL A</t>
  </si>
  <si>
    <t>JD</t>
  </si>
  <si>
    <t>JD COM INC SPON ADR CL A</t>
  </si>
  <si>
    <t>NKE</t>
  </si>
  <si>
    <t>NIKE INC CL B</t>
  </si>
  <si>
    <t>PG</t>
  </si>
  <si>
    <t>PROCTER &amp; GAMBLE CO</t>
  </si>
  <si>
    <t>SFIX</t>
  </si>
  <si>
    <t>STITCH FIX INC COM CL A</t>
  </si>
  <si>
    <t>SKX</t>
  </si>
  <si>
    <t>SKECHERS U S A INC CL A</t>
  </si>
  <si>
    <t>AJRD</t>
  </si>
  <si>
    <t>AEROJET ROCKETDYNE HOLDINGS INC  NEW</t>
  </si>
  <si>
    <t>ASTR</t>
  </si>
  <si>
    <t>ASTRA SPACE INC</t>
  </si>
  <si>
    <t>COMM</t>
  </si>
  <si>
    <t>COMMSCOPE HLDG CO INC COM</t>
  </si>
  <si>
    <t>GD</t>
  </si>
  <si>
    <t>GENERAL DYNAMICS</t>
  </si>
  <si>
    <t>IRDM</t>
  </si>
  <si>
    <t>IRIDIUM COMMUNICATIONS INC</t>
  </si>
  <si>
    <t>LUNR</t>
  </si>
  <si>
    <t>INTUITIVE MACHINES</t>
  </si>
  <si>
    <t>MNTS</t>
  </si>
  <si>
    <t>MOMENTUS INC</t>
  </si>
  <si>
    <t>MRVL</t>
  </si>
  <si>
    <t>MARVELL TECHNOLOGY GROUP LTD ORD</t>
  </si>
  <si>
    <t xml:space="preserve">PL </t>
  </si>
  <si>
    <t>PLANET LABS PBC</t>
  </si>
  <si>
    <t>RKLB</t>
  </si>
  <si>
    <t>ROCKET LAB USA, INC</t>
  </si>
  <si>
    <t>SPCE</t>
  </si>
  <si>
    <t>VIRGIN GALACTIC HOLDINGS INC  NEW</t>
  </si>
  <si>
    <t>UFO</t>
  </si>
  <si>
    <t>PROCURE SPACE ETF</t>
  </si>
  <si>
    <t>AAL</t>
  </si>
  <si>
    <t>AMERICAN AIRLS GROUP INC COM</t>
  </si>
  <si>
    <t>AAPL</t>
  </si>
  <si>
    <t>APPLE INC COM</t>
  </si>
  <si>
    <t>ADBE</t>
  </si>
  <si>
    <t>ADOBE SYS INC</t>
  </si>
  <si>
    <t>AKAM</t>
  </si>
  <si>
    <t>AKAMAI TECHNOLOGIES INC</t>
  </si>
  <si>
    <t>ALK</t>
  </si>
  <si>
    <t>ALASKA AIR GROUP INC</t>
  </si>
  <si>
    <t>AMD</t>
  </si>
  <si>
    <t>ADVANCED MICRO DEVICES INC</t>
  </si>
  <si>
    <t>ANET</t>
  </si>
  <si>
    <t>ARISTA NETWORKS INC COM</t>
  </si>
  <si>
    <t>APPN</t>
  </si>
  <si>
    <t>APPIAN CORP CL A</t>
  </si>
  <si>
    <t>BA</t>
  </si>
  <si>
    <t>BOEING CO</t>
  </si>
  <si>
    <t>CSCO</t>
  </si>
  <si>
    <t>CISCO SYS INC</t>
  </si>
  <si>
    <t>FORD MTR CO DEL  PAR $0.01</t>
  </si>
  <si>
    <t>FVRR</t>
  </si>
  <si>
    <t>FIVERR INTL LTD ORD SHS</t>
  </si>
  <si>
    <t>GOOGL</t>
  </si>
  <si>
    <t>ALPHABET INC CAP STK CL A</t>
  </si>
  <si>
    <t>JBLU</t>
  </si>
  <si>
    <t>JETBLUE AIRWAYS</t>
  </si>
  <si>
    <t>LUV</t>
  </si>
  <si>
    <t>SOUTHWEST AIRLS CO</t>
  </si>
  <si>
    <t>MMM</t>
  </si>
  <si>
    <t>3M COMPANY</t>
  </si>
  <si>
    <t>NET</t>
  </si>
  <si>
    <t>CLOUDFLARE INC CL A COM</t>
  </si>
  <si>
    <t>OKTA</t>
  </si>
  <si>
    <t>OKTA INC CL A</t>
  </si>
  <si>
    <t>SNAP</t>
  </si>
  <si>
    <t>SNAP INC CL A</t>
  </si>
  <si>
    <t>TEAM</t>
  </si>
  <si>
    <t>ATLASSIAN CORP PLC CL A</t>
  </si>
  <si>
    <t>TSM</t>
  </si>
  <si>
    <t>TAIWAN SEMICONDUCTOR MFG LTD  ADR</t>
  </si>
  <si>
    <t>TURN</t>
  </si>
  <si>
    <t>180 DEGREE CAP CORP</t>
  </si>
  <si>
    <t>TWLO</t>
  </si>
  <si>
    <t>TWILIO INC CL A</t>
  </si>
  <si>
    <t>TWTR</t>
  </si>
  <si>
    <t>TWITTER INC COM</t>
  </si>
  <si>
    <t>WIX</t>
  </si>
  <si>
    <t>WIX COM LTD SHS</t>
  </si>
  <si>
    <t>WORK</t>
  </si>
  <si>
    <t>SLACK TECHNOLOGIES INC COM CL A</t>
  </si>
  <si>
    <t>XLK</t>
  </si>
  <si>
    <t>TECHNOLOGY SELECT SECTOR SPDR FUND</t>
  </si>
  <si>
    <t>ZM</t>
  </si>
  <si>
    <t>ZOOM VIDEO COMMUNICATIONS INC CL A 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</si>
</sst>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"/>
    <numFmt numFmtId="165" formatCode="0.000%"/>
    <numFmt numFmtId="166" formatCode="_(&quot;$&quot;* #,##0_);_(&quot;$&quot;* \(#,##0\);_(&quot;$&quot;* &quot;-&quot;??_);_(@_)"/>
    <numFmt numFmtId="167" formatCode="0.0%"/>
    <numFmt numFmtId="168" formatCode="_([$$-409]* #,##0.00_);_([$$-409]* \(#,##0.00\);_([$$-409]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6" tint="0.79998168889431442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24"/>
      <color theme="0"/>
      <name val="Brush Script MT"/>
      <family val="4"/>
    </font>
    <font>
      <b/>
      <sz val="14"/>
      <color theme="0"/>
      <name val="Calibri"/>
      <family val="2"/>
      <scheme val="minor"/>
    </font>
    <font>
      <b/>
      <sz val="11"/>
      <color theme="6" tint="0.7999816888943144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6" tint="0.79998168889431442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Tahoma"/>
      <family val="2"/>
    </font>
    <font>
      <b/>
      <sz val="18"/>
      <color theme="0"/>
      <name val="Arial"/>
      <family val="2"/>
    </font>
    <font>
      <b/>
      <sz val="14"/>
      <color theme="0"/>
      <name val="Tahom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color indexed="9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8"/>
      <name val="Tahoma"/>
      <family val="2"/>
    </font>
    <font>
      <sz val="10"/>
      <color indexed="9"/>
      <name val="Tahoma"/>
      <family val="2"/>
    </font>
    <font>
      <b/>
      <sz val="8"/>
      <name val="Tahoma"/>
      <family val="2"/>
    </font>
    <font>
      <sz val="8"/>
      <color theme="0" tint="-0.249977111117893"/>
      <name val="Tahoma"/>
      <family val="2"/>
    </font>
    <font>
      <b/>
      <sz val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2B361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4F6228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EBBB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medium">
        <color theme="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0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</cellStyleXfs>
  <cellXfs count="159">
    <xf numFmtId="0" fontId="0" fillId="0" borderId="0" xfId="0"/>
    <xf numFmtId="0" fontId="2" fillId="3" borderId="0" xfId="0" applyFont="1" applyFill="1"/>
    <xf numFmtId="44" fontId="2" fillId="3" borderId="0" xfId="1" applyFont="1" applyFill="1"/>
    <xf numFmtId="44" fontId="0" fillId="0" borderId="0" xfId="1" applyFont="1"/>
    <xf numFmtId="0" fontId="6" fillId="0" borderId="1" xfId="0" applyFont="1" applyBorder="1"/>
    <xf numFmtId="44" fontId="6" fillId="0" borderId="1" xfId="1" applyFont="1" applyFill="1" applyBorder="1" applyAlignment="1">
      <alignment horizontal="right"/>
    </xf>
    <xf numFmtId="44" fontId="6" fillId="0" borderId="1" xfId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44" fontId="1" fillId="0" borderId="1" xfId="1" applyFont="1" applyFill="1" applyBorder="1"/>
    <xf numFmtId="0" fontId="0" fillId="0" borderId="0" xfId="0" applyAlignment="1">
      <alignment wrapText="1"/>
    </xf>
    <xf numFmtId="44" fontId="0" fillId="0" borderId="1" xfId="1" applyFont="1" applyBorder="1"/>
    <xf numFmtId="0" fontId="0" fillId="7" borderId="1" xfId="0" applyFill="1" applyBorder="1" applyAlignment="1">
      <alignment wrapText="1"/>
    </xf>
    <xf numFmtId="0" fontId="0" fillId="7" borderId="1" xfId="0" applyFill="1" applyBorder="1" applyAlignment="1">
      <alignment horizontal="center" wrapText="1"/>
    </xf>
    <xf numFmtId="0" fontId="9" fillId="0" borderId="0" xfId="0" applyFont="1"/>
    <xf numFmtId="44" fontId="8" fillId="0" borderId="0" xfId="0" applyNumberFormat="1" applyFont="1"/>
    <xf numFmtId="44" fontId="0" fillId="0" borderId="1" xfId="1" applyFont="1" applyFill="1" applyBorder="1"/>
    <xf numFmtId="44" fontId="10" fillId="6" borderId="1" xfId="1" applyFont="1" applyFill="1" applyBorder="1"/>
    <xf numFmtId="44" fontId="6" fillId="8" borderId="1" xfId="1" applyFont="1" applyFill="1" applyBorder="1"/>
    <xf numFmtId="44" fontId="0" fillId="0" borderId="0" xfId="1" applyFont="1" applyFill="1"/>
    <xf numFmtId="44" fontId="0" fillId="8" borderId="1" xfId="1" applyFont="1" applyFill="1" applyBorder="1" applyAlignment="1">
      <alignment horizontal="center"/>
    </xf>
    <xf numFmtId="0" fontId="0" fillId="2" borderId="0" xfId="0" applyFill="1" applyAlignment="1">
      <alignment wrapText="1"/>
    </xf>
    <xf numFmtId="0" fontId="0" fillId="0" borderId="1" xfId="0" applyBorder="1" applyAlignment="1">
      <alignment wrapText="1"/>
    </xf>
    <xf numFmtId="44" fontId="0" fillId="8" borderId="1" xfId="1" applyFont="1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0" fontId="2" fillId="9" borderId="0" xfId="0" applyFont="1" applyFill="1"/>
    <xf numFmtId="0" fontId="0" fillId="2" borderId="1" xfId="0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2" fillId="6" borderId="0" xfId="0" applyFont="1" applyFill="1"/>
    <xf numFmtId="44" fontId="2" fillId="6" borderId="0" xfId="1" applyFont="1" applyFill="1"/>
    <xf numFmtId="0" fontId="4" fillId="11" borderId="0" xfId="0" applyFont="1" applyFill="1" applyAlignment="1">
      <alignment horizontal="center"/>
    </xf>
    <xf numFmtId="0" fontId="2" fillId="14" borderId="0" xfId="0" applyFont="1" applyFill="1"/>
    <xf numFmtId="0" fontId="7" fillId="14" borderId="0" xfId="0" applyFont="1" applyFill="1" applyAlignment="1">
      <alignment horizontal="center"/>
    </xf>
    <xf numFmtId="0" fontId="0" fillId="12" borderId="0" xfId="0" applyFill="1"/>
    <xf numFmtId="0" fontId="0" fillId="15" borderId="0" xfId="0" applyFill="1"/>
    <xf numFmtId="0" fontId="0" fillId="16" borderId="0" xfId="0" applyFill="1"/>
    <xf numFmtId="44" fontId="4" fillId="11" borderId="0" xfId="1" applyFont="1" applyFill="1" applyAlignment="1">
      <alignment horizontal="center"/>
    </xf>
    <xf numFmtId="44" fontId="4" fillId="11" borderId="0" xfId="0" applyNumberFormat="1" applyFont="1" applyFill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14" fillId="0" borderId="0" xfId="1" applyFont="1"/>
    <xf numFmtId="0" fontId="3" fillId="4" borderId="0" xfId="0" applyFont="1" applyFill="1" applyAlignment="1">
      <alignment horizontal="right" wrapText="1"/>
    </xf>
    <xf numFmtId="10" fontId="3" fillId="4" borderId="0" xfId="0" applyNumberFormat="1" applyFont="1" applyFill="1" applyAlignment="1">
      <alignment horizontal="center" wrapText="1"/>
    </xf>
    <xf numFmtId="0" fontId="0" fillId="0" borderId="0" xfId="0" applyAlignment="1">
      <alignment horizontal="right"/>
    </xf>
    <xf numFmtId="44" fontId="0" fillId="8" borderId="1" xfId="0" applyNumberFormat="1" applyFill="1" applyBorder="1"/>
    <xf numFmtId="164" fontId="0" fillId="8" borderId="1" xfId="0" applyNumberFormat="1" applyFill="1" applyBorder="1"/>
    <xf numFmtId="44" fontId="0" fillId="0" borderId="0" xfId="0" applyNumberFormat="1"/>
    <xf numFmtId="0" fontId="0" fillId="0" borderId="0" xfId="0" applyAlignment="1">
      <alignment horizontal="left" wrapText="1"/>
    </xf>
    <xf numFmtId="0" fontId="0" fillId="5" borderId="0" xfId="0" applyFill="1"/>
    <xf numFmtId="0" fontId="18" fillId="17" borderId="0" xfId="5" applyFont="1" applyFill="1" applyAlignment="1">
      <alignment vertical="center"/>
    </xf>
    <xf numFmtId="0" fontId="19" fillId="17" borderId="0" xfId="5" applyFont="1" applyFill="1" applyAlignment="1">
      <alignment vertical="center"/>
    </xf>
    <xf numFmtId="0" fontId="17" fillId="0" borderId="0" xfId="5"/>
    <xf numFmtId="0" fontId="20" fillId="0" borderId="0" xfId="6" applyFill="1" applyBorder="1" applyAlignment="1" applyProtection="1">
      <alignment horizontal="left"/>
    </xf>
    <xf numFmtId="0" fontId="20" fillId="0" borderId="0" xfId="6" applyAlignment="1" applyProtection="1">
      <alignment horizontal="left"/>
    </xf>
    <xf numFmtId="0" fontId="22" fillId="17" borderId="0" xfId="5" applyFont="1" applyFill="1" applyAlignment="1">
      <alignment horizontal="centerContinuous" vertical="center"/>
    </xf>
    <xf numFmtId="0" fontId="22" fillId="17" borderId="9" xfId="5" applyFont="1" applyFill="1" applyBorder="1" applyAlignment="1">
      <alignment horizontal="centerContinuous" vertical="center"/>
    </xf>
    <xf numFmtId="0" fontId="17" fillId="0" borderId="0" xfId="5" applyAlignment="1">
      <alignment vertical="center"/>
    </xf>
    <xf numFmtId="0" fontId="22" fillId="18" borderId="0" xfId="5" applyFont="1" applyFill="1" applyAlignment="1">
      <alignment horizontal="centerContinuous" vertical="center"/>
    </xf>
    <xf numFmtId="0" fontId="23" fillId="18" borderId="0" xfId="5" applyFont="1" applyFill="1" applyAlignment="1">
      <alignment horizontal="centerContinuous" vertical="center"/>
    </xf>
    <xf numFmtId="0" fontId="17" fillId="19" borderId="0" xfId="5" applyFill="1"/>
    <xf numFmtId="0" fontId="23" fillId="19" borderId="0" xfId="5" applyFont="1" applyFill="1" applyAlignment="1">
      <alignment horizontal="right" vertical="center"/>
    </xf>
    <xf numFmtId="0" fontId="23" fillId="0" borderId="10" xfId="5" applyFont="1" applyBorder="1" applyAlignment="1" applyProtection="1">
      <alignment horizontal="center"/>
      <protection locked="0"/>
    </xf>
    <xf numFmtId="0" fontId="24" fillId="19" borderId="0" xfId="7" applyNumberFormat="1" applyFont="1" applyFill="1" applyBorder="1" applyAlignment="1" applyProtection="1">
      <alignment horizontal="center"/>
      <protection locked="0"/>
    </xf>
    <xf numFmtId="0" fontId="23" fillId="0" borderId="11" xfId="5" applyFont="1" applyBorder="1" applyAlignment="1" applyProtection="1">
      <alignment horizontal="center"/>
      <protection locked="0"/>
    </xf>
    <xf numFmtId="0" fontId="23" fillId="19" borderId="0" xfId="5" applyFont="1" applyFill="1"/>
    <xf numFmtId="0" fontId="20" fillId="19" borderId="0" xfId="6" applyFill="1" applyAlignment="1" applyProtection="1"/>
    <xf numFmtId="166" fontId="24" fillId="19" borderId="0" xfId="3" applyNumberFormat="1" applyFont="1" applyFill="1" applyBorder="1" applyAlignment="1" applyProtection="1">
      <alignment horizontal="right" vertical="center"/>
    </xf>
    <xf numFmtId="166" fontId="23" fillId="0" borderId="11" xfId="3" applyNumberFormat="1" applyFont="1" applyFill="1" applyBorder="1" applyAlignment="1" applyProtection="1">
      <alignment horizontal="right" vertical="center"/>
      <protection locked="0"/>
    </xf>
    <xf numFmtId="0" fontId="25" fillId="19" borderId="0" xfId="5" applyFont="1" applyFill="1" applyAlignment="1">
      <alignment horizontal="center"/>
    </xf>
    <xf numFmtId="167" fontId="23" fillId="0" borderId="11" xfId="7" applyNumberFormat="1" applyFont="1" applyFill="1" applyBorder="1" applyAlignment="1" applyProtection="1">
      <alignment horizontal="right"/>
      <protection locked="0"/>
    </xf>
    <xf numFmtId="0" fontId="26" fillId="0" borderId="0" xfId="5" applyFont="1"/>
    <xf numFmtId="4" fontId="27" fillId="19" borderId="0" xfId="5" applyNumberFormat="1" applyFont="1" applyFill="1" applyAlignment="1">
      <alignment horizontal="right"/>
    </xf>
    <xf numFmtId="4" fontId="25" fillId="19" borderId="0" xfId="5" applyNumberFormat="1" applyFont="1" applyFill="1" applyAlignment="1">
      <alignment horizontal="right"/>
    </xf>
    <xf numFmtId="0" fontId="17" fillId="19" borderId="0" xfId="5" applyFill="1" applyAlignment="1">
      <alignment horizontal="right"/>
    </xf>
    <xf numFmtId="8" fontId="17" fillId="0" borderId="0" xfId="5" applyNumberFormat="1" applyAlignment="1">
      <alignment horizontal="center"/>
    </xf>
    <xf numFmtId="4" fontId="28" fillId="0" borderId="0" xfId="5" applyNumberFormat="1" applyFont="1" applyAlignment="1">
      <alignment horizontal="right"/>
    </xf>
    <xf numFmtId="8" fontId="17" fillId="0" borderId="0" xfId="5" applyNumberFormat="1"/>
    <xf numFmtId="10" fontId="23" fillId="0" borderId="11" xfId="7" applyNumberFormat="1" applyFont="1" applyFill="1" applyBorder="1" applyAlignment="1" applyProtection="1">
      <alignment horizontal="right"/>
      <protection locked="0"/>
    </xf>
    <xf numFmtId="0" fontId="17" fillId="0" borderId="0" xfId="5" applyAlignment="1">
      <alignment horizontal="center"/>
    </xf>
    <xf numFmtId="10" fontId="25" fillId="19" borderId="0" xfId="7" applyNumberFormat="1" applyFont="1" applyFill="1" applyAlignment="1">
      <alignment horizontal="right"/>
    </xf>
    <xf numFmtId="0" fontId="17" fillId="0" borderId="0" xfId="5" applyAlignment="1">
      <alignment horizontal="right" indent="1"/>
    </xf>
    <xf numFmtId="0" fontId="29" fillId="20" borderId="12" xfId="5" applyFont="1" applyFill="1" applyBorder="1" applyAlignment="1">
      <alignment horizontal="center" wrapText="1"/>
    </xf>
    <xf numFmtId="0" fontId="29" fillId="20" borderId="12" xfId="5" applyFont="1" applyFill="1" applyBorder="1" applyAlignment="1">
      <alignment horizontal="right" wrapText="1"/>
    </xf>
    <xf numFmtId="0" fontId="29" fillId="20" borderId="12" xfId="5" applyFont="1" applyFill="1" applyBorder="1" applyAlignment="1">
      <alignment horizontal="right"/>
    </xf>
    <xf numFmtId="4" fontId="25" fillId="0" borderId="0" xfId="5" applyNumberFormat="1" applyFont="1" applyAlignment="1">
      <alignment horizontal="right"/>
    </xf>
    <xf numFmtId="0" fontId="25" fillId="21" borderId="0" xfId="5" applyFont="1" applyFill="1" applyAlignment="1">
      <alignment horizontal="center"/>
    </xf>
    <xf numFmtId="4" fontId="25" fillId="21" borderId="0" xfId="5" applyNumberFormat="1" applyFont="1" applyFill="1" applyAlignment="1">
      <alignment horizontal="right"/>
    </xf>
    <xf numFmtId="166" fontId="25" fillId="21" borderId="0" xfId="5" applyNumberFormat="1" applyFont="1" applyFill="1"/>
    <xf numFmtId="0" fontId="25" fillId="0" borderId="0" xfId="5" applyFont="1" applyAlignment="1">
      <alignment horizontal="center"/>
    </xf>
    <xf numFmtId="165" fontId="25" fillId="0" borderId="0" xfId="7" applyNumberFormat="1" applyFont="1" applyAlignment="1">
      <alignment horizontal="center"/>
    </xf>
    <xf numFmtId="0" fontId="6" fillId="5" borderId="1" xfId="0" applyFont="1" applyFill="1" applyBorder="1"/>
    <xf numFmtId="168" fontId="6" fillId="0" borderId="1" xfId="1" applyNumberFormat="1" applyFont="1" applyFill="1" applyBorder="1" applyAlignment="1">
      <alignment horizontal="right"/>
    </xf>
    <xf numFmtId="0" fontId="7" fillId="14" borderId="0" xfId="0" applyFont="1" applyFill="1" applyAlignment="1">
      <alignment horizontal="center" wrapText="1"/>
    </xf>
    <xf numFmtId="44" fontId="0" fillId="8" borderId="0" xfId="1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0" fillId="21" borderId="1" xfId="0" applyFill="1" applyBorder="1" applyAlignment="1">
      <alignment horizontal="center"/>
    </xf>
    <xf numFmtId="0" fontId="0" fillId="21" borderId="1" xfId="0" applyFill="1" applyBorder="1"/>
    <xf numFmtId="0" fontId="8" fillId="7" borderId="0" xfId="0" applyFont="1" applyFill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4" borderId="1" xfId="0" applyFill="1" applyBorder="1"/>
    <xf numFmtId="0" fontId="0" fillId="26" borderId="1" xfId="0" applyFill="1" applyBorder="1" applyAlignment="1">
      <alignment horizontal="center"/>
    </xf>
    <xf numFmtId="0" fontId="0" fillId="26" borderId="1" xfId="0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29" borderId="1" xfId="0" applyFill="1" applyBorder="1" applyAlignment="1">
      <alignment horizontal="center"/>
    </xf>
    <xf numFmtId="0" fontId="0" fillId="29" borderId="1" xfId="0" applyFill="1" applyBorder="1"/>
    <xf numFmtId="0" fontId="0" fillId="30" borderId="1" xfId="0" applyFill="1" applyBorder="1" applyAlignment="1">
      <alignment horizontal="center"/>
    </xf>
    <xf numFmtId="0" fontId="0" fillId="30" borderId="1" xfId="0" applyFill="1" applyBorder="1"/>
    <xf numFmtId="0" fontId="0" fillId="32" borderId="1" xfId="0" applyFill="1" applyBorder="1" applyAlignment="1">
      <alignment horizontal="center"/>
    </xf>
    <xf numFmtId="0" fontId="0" fillId="32" borderId="1" xfId="0" applyFill="1" applyBorder="1"/>
    <xf numFmtId="0" fontId="0" fillId="35" borderId="1" xfId="0" applyFill="1" applyBorder="1" applyAlignment="1">
      <alignment horizontal="center"/>
    </xf>
    <xf numFmtId="0" fontId="0" fillId="35" borderId="1" xfId="0" applyFill="1" applyBorder="1"/>
    <xf numFmtId="0" fontId="0" fillId="36" borderId="1" xfId="0" applyFill="1" applyBorder="1" applyAlignment="1">
      <alignment horizontal="center"/>
    </xf>
    <xf numFmtId="0" fontId="0" fillId="36" borderId="1" xfId="0" applyFill="1" applyBorder="1"/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12" borderId="0" xfId="0" applyFont="1" applyFill="1" applyAlignment="1">
      <alignment horizontal="center"/>
    </xf>
    <xf numFmtId="0" fontId="15" fillId="11" borderId="0" xfId="0" applyFont="1" applyFill="1" applyAlignment="1">
      <alignment horizontal="center"/>
    </xf>
    <xf numFmtId="0" fontId="16" fillId="11" borderId="0" xfId="0" applyFont="1" applyFill="1" applyAlignment="1">
      <alignment horizontal="center"/>
    </xf>
    <xf numFmtId="0" fontId="13" fillId="13" borderId="0" xfId="0" applyFont="1" applyFill="1" applyAlignment="1">
      <alignment horizontal="center"/>
    </xf>
    <xf numFmtId="44" fontId="11" fillId="10" borderId="3" xfId="1" applyFont="1" applyFill="1" applyBorder="1" applyAlignment="1">
      <alignment horizontal="center" vertical="center" textRotation="180"/>
    </xf>
    <xf numFmtId="44" fontId="11" fillId="10" borderId="4" xfId="1" applyFont="1" applyFill="1" applyBorder="1" applyAlignment="1">
      <alignment horizontal="center" vertical="center" textRotation="180"/>
    </xf>
    <xf numFmtId="44" fontId="11" fillId="10" borderId="5" xfId="1" applyFont="1" applyFill="1" applyBorder="1" applyAlignment="1">
      <alignment horizontal="center" vertical="center" textRotation="180"/>
    </xf>
    <xf numFmtId="0" fontId="3" fillId="2" borderId="0" xfId="0" applyFont="1" applyFill="1" applyAlignment="1">
      <alignment horizontal="center"/>
    </xf>
    <xf numFmtId="0" fontId="7" fillId="4" borderId="6" xfId="0" applyFont="1" applyFill="1" applyBorder="1" applyAlignment="1">
      <alignment horizontal="center"/>
    </xf>
    <xf numFmtId="9" fontId="7" fillId="2" borderId="0" xfId="4" applyFont="1" applyFill="1" applyAlignment="1">
      <alignment horizontal="center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1" fillId="0" borderId="0" xfId="5" applyFont="1" applyAlignment="1">
      <alignment horizontal="righ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14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 vertical="center"/>
    </xf>
    <xf numFmtId="0" fontId="7" fillId="27" borderId="4" xfId="0" applyFont="1" applyFill="1" applyBorder="1" applyAlignment="1">
      <alignment horizontal="center" vertical="center"/>
    </xf>
    <xf numFmtId="0" fontId="7" fillId="28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31" borderId="4" xfId="0" applyFont="1" applyFill="1" applyBorder="1" applyAlignment="1">
      <alignment horizontal="center" vertical="center"/>
    </xf>
    <xf numFmtId="0" fontId="0" fillId="33" borderId="4" xfId="0" applyFill="1" applyBorder="1" applyAlignment="1">
      <alignment horizontal="center" vertical="center"/>
    </xf>
    <xf numFmtId="0" fontId="7" fillId="34" borderId="4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7" fillId="22" borderId="3" xfId="0" applyFont="1" applyFill="1" applyBorder="1" applyAlignment="1">
      <alignment horizontal="center" vertical="center"/>
    </xf>
    <xf numFmtId="0" fontId="7" fillId="22" borderId="4" xfId="0" applyFont="1" applyFill="1" applyBorder="1" applyAlignment="1">
      <alignment horizontal="center" vertical="center"/>
    </xf>
    <xf numFmtId="0" fontId="7" fillId="22" borderId="5" xfId="0" applyFont="1" applyFill="1" applyBorder="1" applyAlignment="1">
      <alignment horizontal="center" vertical="center"/>
    </xf>
    <xf numFmtId="0" fontId="7" fillId="23" borderId="3" xfId="0" applyFont="1" applyFill="1" applyBorder="1" applyAlignment="1">
      <alignment horizontal="center" vertical="center"/>
    </xf>
    <xf numFmtId="0" fontId="7" fillId="23" borderId="4" xfId="0" applyFont="1" applyFill="1" applyBorder="1" applyAlignment="1">
      <alignment horizontal="center" vertical="center"/>
    </xf>
    <xf numFmtId="0" fontId="7" fillId="23" borderId="5" xfId="0" applyFont="1" applyFill="1" applyBorder="1" applyAlignment="1">
      <alignment horizontal="center" vertical="center"/>
    </xf>
    <xf numFmtId="0" fontId="7" fillId="25" borderId="3" xfId="0" applyFont="1" applyFill="1" applyBorder="1" applyAlignment="1">
      <alignment horizontal="center" vertical="center"/>
    </xf>
    <xf numFmtId="0" fontId="7" fillId="25" borderId="4" xfId="0" applyFont="1" applyFill="1" applyBorder="1" applyAlignment="1">
      <alignment horizontal="center" vertical="center"/>
    </xf>
  </cellXfs>
  <cellStyles count="8">
    <cellStyle name="Currency" xfId="1" builtinId="4"/>
    <cellStyle name="Currency 2" xfId="3" xr:uid="{00000000-0005-0000-0000-000001000000}"/>
    <cellStyle name="Hyperlink 2" xfId="6" xr:uid="{FA1C9D2C-9966-40F7-958A-26B8C27EB110}"/>
    <cellStyle name="Normal" xfId="0" builtinId="0"/>
    <cellStyle name="Normal 2" xfId="2" xr:uid="{00000000-0005-0000-0000-000003000000}"/>
    <cellStyle name="Normal 3" xfId="5" xr:uid="{0DC64AE4-0D1E-4D0E-B7D6-93B1E102E117}"/>
    <cellStyle name="Percent" xfId="4" builtinId="5"/>
    <cellStyle name="Percent 2" xfId="7" xr:uid="{B8F55841-42BD-4C90-ADB0-003AB795600D}"/>
  </cellStyles>
  <dxfs count="2">
    <dxf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2B3616"/>
      <color rgb="FF404040"/>
      <color rgb="FF808080"/>
      <color rgb="FF4F6228"/>
      <color rgb="FF177720"/>
      <color rgb="FF736B41"/>
      <color rgb="FFFFCCFF"/>
      <color rgb="FFFFECE7"/>
      <color rgb="FFFE9C9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Household Net</a:t>
            </a:r>
            <a:r>
              <a:rPr lang="en-US" sz="1400" baseline="0"/>
              <a:t> Worth</a:t>
            </a:r>
            <a:endParaRPr lang="en-US" sz="14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498599518832232"/>
          <c:y val="0.15271735463911565"/>
          <c:w val="0.79433515227632012"/>
          <c:h val="0.69525496583428903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3">
                    <a:lumMod val="20000"/>
                    <a:lumOff val="80000"/>
                  </a:schemeClr>
                </a:gs>
                <a:gs pos="75000">
                  <a:srgbClr val="00B050"/>
                </a:gs>
                <a:gs pos="100000">
                  <a:schemeClr val="accent3">
                    <a:lumMod val="5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'Net Worth'!$D$2:$D$3</c:f>
              <c:numCache>
                <c:formatCode>_("$"* #,##0.00_);_("$"* \(#,##0.00\);_("$"*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FD-7848-AA2A-6872DBB64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3513600"/>
        <c:axId val="133515136"/>
        <c:axId val="0"/>
      </c:bar3DChart>
      <c:catAx>
        <c:axId val="1335136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3515136"/>
        <c:crosses val="autoZero"/>
        <c:auto val="0"/>
        <c:lblAlgn val="ctr"/>
        <c:lblOffset val="100"/>
        <c:noMultiLvlLbl val="0"/>
      </c:catAx>
      <c:valAx>
        <c:axId val="133515136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133513600"/>
        <c:crosses val="autoZero"/>
        <c:crossBetween val="between"/>
      </c:valAx>
    </c:plotArea>
    <c:plotVisOnly val="1"/>
    <c:dispBlanksAs val="gap"/>
    <c:showDLblsOverMax val="0"/>
  </c:chart>
  <c:spPr>
    <a:ln>
      <a:noFill/>
    </a:ln>
    <a:effectLst>
      <a:outerShdw blurRad="50800" dist="63500" dir="8100000" algn="tr" rotWithShape="0">
        <a:prstClr val="black">
          <a:alpha val="40000"/>
        </a:prstClr>
      </a:outerShdw>
    </a:effectLst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90170678601836"/>
          <c:y val="7.9208112256614172E-2"/>
          <c:w val="0.74647989997785535"/>
          <c:h val="0.74752655942179624"/>
        </c:manualLayout>
      </c:layout>
      <c:scatterChart>
        <c:scatterStyle val="lineMarker"/>
        <c:varyColors val="0"/>
        <c:ser>
          <c:idx val="0"/>
          <c:order val="0"/>
          <c:tx>
            <c:strRef>
              <c:f>QuickRetireProjection!$H$23</c:f>
              <c:strCache>
                <c:ptCount val="1"/>
                <c:pt idx="0">
                  <c:v>Balance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QuickRetireProjection!$B$25:$B$84</c:f>
              <c:numCache>
                <c:formatCode>General</c:formatCode>
                <c:ptCount val="60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xVal>
          <c:yVal>
            <c:numRef>
              <c:f>QuickRetireProjection!$H$25:$H$84</c:f>
              <c:numCache>
                <c:formatCode>#,##0.00</c:formatCode>
                <c:ptCount val="60"/>
                <c:pt idx="0">
                  <c:v>7.1999999999999993</c:v>
                </c:pt>
                <c:pt idx="1">
                  <c:v>14.638581552954467</c:v>
                </c:pt>
                <c:pt idx="2">
                  <c:v>22.881379331562712</c:v>
                </c:pt>
                <c:pt idx="3">
                  <c:v>31.907172860537937</c:v>
                </c:pt>
                <c:pt idx="4">
                  <c:v>40.478526313064371</c:v>
                </c:pt>
                <c:pt idx="5">
                  <c:v>41.955614448518773</c:v>
                </c:pt>
                <c:pt idx="6">
                  <c:v>43.622056824805718</c:v>
                </c:pt>
                <c:pt idx="7">
                  <c:v>45.962055122704484</c:v>
                </c:pt>
                <c:pt idx="8">
                  <c:v>49.407787900376405</c:v>
                </c:pt>
                <c:pt idx="9">
                  <c:v>52.164016903214907</c:v>
                </c:pt>
                <c:pt idx="10">
                  <c:v>56.180835436489907</c:v>
                </c:pt>
                <c:pt idx="11">
                  <c:v>60.329460190871622</c:v>
                </c:pt>
                <c:pt idx="12">
                  <c:v>63.061232973941067</c:v>
                </c:pt>
                <c:pt idx="13">
                  <c:v>67.760731524045354</c:v>
                </c:pt>
                <c:pt idx="14">
                  <c:v>69.975248270732635</c:v>
                </c:pt>
                <c:pt idx="15">
                  <c:v>74.514441324735031</c:v>
                </c:pt>
                <c:pt idx="16">
                  <c:v>77.825899440570097</c:v>
                </c:pt>
                <c:pt idx="17">
                  <c:v>83.646531423536985</c:v>
                </c:pt>
                <c:pt idx="18">
                  <c:v>89.495307655948835</c:v>
                </c:pt>
                <c:pt idx="19">
                  <c:v>92.629282417275832</c:v>
                </c:pt>
                <c:pt idx="20">
                  <c:v>98.693268387704862</c:v>
                </c:pt>
                <c:pt idx="21">
                  <c:v>102.19847383395869</c:v>
                </c:pt>
                <c:pt idx="22">
                  <c:v>105.63013106949474</c:v>
                </c:pt>
                <c:pt idx="23">
                  <c:v>111.80539560974741</c:v>
                </c:pt>
                <c:pt idx="24">
                  <c:v>116.44685306239612</c:v>
                </c:pt>
                <c:pt idx="25">
                  <c:v>120.18739423852651</c:v>
                </c:pt>
                <c:pt idx="26">
                  <c:v>129.74935615446114</c:v>
                </c:pt>
                <c:pt idx="27">
                  <c:v>138.94783823846507</c:v>
                </c:pt>
                <c:pt idx="28">
                  <c:v>147.82041100011512</c:v>
                </c:pt>
                <c:pt idx="29">
                  <c:v>157.59018476054467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8A-4162-848D-217F4EB077CB}"/>
            </c:ext>
          </c:extLst>
        </c:ser>
        <c:ser>
          <c:idx val="1"/>
          <c:order val="1"/>
          <c:tx>
            <c:strRef>
              <c:f>QuickRetireProjection!$E$23</c:f>
              <c:strCache>
                <c:ptCount val="1"/>
                <c:pt idx="0">
                  <c:v>Cumulative Payments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QuickRetireProjection!$B$25:$B$84</c:f>
              <c:numCache>
                <c:formatCode>General</c:formatCode>
                <c:ptCount val="60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xVal>
          <c:yVal>
            <c:numRef>
              <c:f>QuickRetireProjection!$E$25:$E$84</c:f>
              <c:numCache>
                <c:formatCode>#,##0.00</c:formatCode>
                <c:ptCount val="60"/>
                <c:pt idx="0">
                  <c:v>7.1999999999999993</c:v>
                </c:pt>
                <c:pt idx="1">
                  <c:v>14.399999999999999</c:v>
                </c:pt>
                <c:pt idx="2">
                  <c:v>21.599999999999998</c:v>
                </c:pt>
                <c:pt idx="3">
                  <c:v>28.799999999999997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  <c:pt idx="7">
                  <c:v>36</c:v>
                </c:pt>
                <c:pt idx="8">
                  <c:v>36</c:v>
                </c:pt>
                <c:pt idx="9">
                  <c:v>36</c:v>
                </c:pt>
                <c:pt idx="10">
                  <c:v>36</c:v>
                </c:pt>
                <c:pt idx="11">
                  <c:v>36</c:v>
                </c:pt>
                <c:pt idx="12">
                  <c:v>36</c:v>
                </c:pt>
                <c:pt idx="13">
                  <c:v>36</c:v>
                </c:pt>
                <c:pt idx="14">
                  <c:v>36</c:v>
                </c:pt>
                <c:pt idx="15">
                  <c:v>36</c:v>
                </c:pt>
                <c:pt idx="16">
                  <c:v>36</c:v>
                </c:pt>
                <c:pt idx="17">
                  <c:v>36</c:v>
                </c:pt>
                <c:pt idx="18">
                  <c:v>36</c:v>
                </c:pt>
                <c:pt idx="19">
                  <c:v>36</c:v>
                </c:pt>
                <c:pt idx="20">
                  <c:v>36</c:v>
                </c:pt>
                <c:pt idx="21">
                  <c:v>36</c:v>
                </c:pt>
                <c:pt idx="22">
                  <c:v>36</c:v>
                </c:pt>
                <c:pt idx="23">
                  <c:v>36</c:v>
                </c:pt>
                <c:pt idx="24">
                  <c:v>36</c:v>
                </c:pt>
                <c:pt idx="25">
                  <c:v>36</c:v>
                </c:pt>
                <c:pt idx="26">
                  <c:v>36</c:v>
                </c:pt>
                <c:pt idx="27">
                  <c:v>36</c:v>
                </c:pt>
                <c:pt idx="28">
                  <c:v>36</c:v>
                </c:pt>
                <c:pt idx="29">
                  <c:v>36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8A-4162-848D-217F4EB07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74560"/>
        <c:axId val="100276480"/>
      </c:scatterChart>
      <c:valAx>
        <c:axId val="100274560"/>
        <c:scaling>
          <c:orientation val="minMax"/>
          <c:min val="25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Age</a:t>
                </a:r>
              </a:p>
            </c:rich>
          </c:tx>
          <c:layout>
            <c:manualLayout>
              <c:xMode val="edge"/>
              <c:yMode val="edge"/>
              <c:x val="0.84507158488059098"/>
              <c:y val="0.86633872780671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276480"/>
        <c:crosses val="autoZero"/>
        <c:crossBetween val="midCat"/>
      </c:valAx>
      <c:valAx>
        <c:axId val="100276480"/>
        <c:scaling>
          <c:orientation val="minMax"/>
        </c:scaling>
        <c:delete val="0"/>
        <c:axPos val="l"/>
        <c:numFmt formatCode="_(\$* #,##0_);_(\$* \(#,##0\);_(\$* &quot;-&quot;??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27456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011578751771072"/>
          <c:y val="2.4752278879762207E-2"/>
          <c:w val="0.50422604564541929"/>
          <c:h val="0.2178223087056889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264584</xdr:colOff>
      <xdr:row>28</xdr:row>
      <xdr:rowOff>42332</xdr:rowOff>
    </xdr:from>
    <xdr:to>
      <xdr:col>5</xdr:col>
      <xdr:colOff>893884</xdr:colOff>
      <xdr:row>41</xdr:row>
      <xdr:rowOff>159807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217170</xdr:colOff>
      <xdr:row>9</xdr:row>
      <xdr:rowOff>53340</xdr:rowOff>
    </xdr:from>
    <xdr:to>
      <xdr:col>7</xdr:col>
      <xdr:colOff>1036320</xdr:colOff>
      <xdr:row>20</xdr:row>
      <xdr:rowOff>104775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AE25531F-8AC4-4F79-95FB-93DFF3B67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476250</xdr:colOff>
      <xdr:row>0</xdr:row>
      <xdr:rowOff>38100</xdr:rowOff>
    </xdr:from>
    <xdr:to>
      <xdr:col>7</xdr:col>
      <xdr:colOff>994147</xdr:colOff>
      <xdr:row>0</xdr:row>
      <xdr:rowOff>342926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B29DB5-DD1F-43D0-9EF9-92542A363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0" y="38100"/>
          <a:ext cx="1365622" cy="304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vertex42.com/ExcelTemplates/retirement-planning-spreadsheet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zoomScale="120" zoomScaleNormal="120" workbookViewId="0">
      <selection activeCell="G14" sqref="G14"/>
    </sheetView>
  </sheetViews>
  <sheetFormatPr defaultColWidth="8.85546875" defaultRowHeight="15" x14ac:dyDescent="0.25"/>
  <cols>
    <col min="1" max="1" width="31.42578125" customWidth="1"/>
    <col min="2" max="2" width="16" customWidth="1"/>
    <col min="3" max="3" width="8.42578125" customWidth="1"/>
    <col min="4" max="4" width="18.85546875" customWidth="1"/>
    <col min="5" max="5" width="18.42578125" customWidth="1"/>
    <col min="6" max="6" width="17" customWidth="1"/>
    <col min="7" max="7" width="17.140625" customWidth="1"/>
  </cols>
  <sheetData>
    <row r="1" spans="1:7" ht="15.95" x14ac:dyDescent="0.2">
      <c r="A1" s="120" t="s">
        <v>104</v>
      </c>
      <c r="B1" s="120"/>
      <c r="C1" s="120"/>
      <c r="D1" s="120"/>
      <c r="E1" s="120"/>
      <c r="F1" s="35"/>
      <c r="G1" s="35"/>
    </row>
    <row r="2" spans="1:7" ht="15.95" x14ac:dyDescent="0.2">
      <c r="A2" s="121" t="s">
        <v>4</v>
      </c>
      <c r="B2" s="121"/>
      <c r="C2" s="121"/>
      <c r="D2" s="38">
        <f>B6-B17</f>
        <v>0</v>
      </c>
      <c r="E2" s="39"/>
      <c r="F2" s="37"/>
      <c r="G2" s="37"/>
    </row>
    <row r="3" spans="1:7" ht="15.95" x14ac:dyDescent="0.2">
      <c r="A3" s="122" t="s">
        <v>10</v>
      </c>
      <c r="B3" s="122"/>
      <c r="C3" s="122"/>
      <c r="D3" s="38">
        <f>SUM(B8:B14)</f>
        <v>0</v>
      </c>
      <c r="E3" s="32"/>
      <c r="F3" s="37"/>
      <c r="G3" s="37"/>
    </row>
    <row r="4" spans="1:7" x14ac:dyDescent="0.2">
      <c r="A4" s="123" t="s">
        <v>105</v>
      </c>
      <c r="B4" s="123"/>
      <c r="C4" s="123"/>
      <c r="D4" s="123"/>
      <c r="E4" s="123"/>
      <c r="F4" s="36"/>
      <c r="G4" s="36"/>
    </row>
    <row r="5" spans="1:7" x14ac:dyDescent="0.25">
      <c r="A5" s="30" t="s">
        <v>1</v>
      </c>
      <c r="B5" s="30"/>
      <c r="C5" s="30"/>
      <c r="D5" s="30"/>
      <c r="E5" s="30"/>
      <c r="F5" s="33"/>
      <c r="G5" s="33"/>
    </row>
    <row r="6" spans="1:7" ht="30" x14ac:dyDescent="0.25">
      <c r="A6" s="30"/>
      <c r="B6" s="31">
        <f>SUM(B7:B14)</f>
        <v>1</v>
      </c>
      <c r="C6" s="31"/>
      <c r="D6" s="30"/>
      <c r="E6" s="30"/>
      <c r="F6" s="34" t="s">
        <v>14</v>
      </c>
      <c r="G6" s="94" t="s">
        <v>93</v>
      </c>
    </row>
    <row r="7" spans="1:7" x14ac:dyDescent="0.25">
      <c r="A7" s="92" t="s">
        <v>106</v>
      </c>
      <c r="B7" s="19">
        <f>F7</f>
        <v>1</v>
      </c>
      <c r="C7" s="18" t="s">
        <v>15</v>
      </c>
      <c r="D7" s="46">
        <f>B7 - B18</f>
        <v>0</v>
      </c>
      <c r="E7" s="47">
        <f>B18/B7</f>
        <v>1</v>
      </c>
      <c r="F7" s="20">
        <v>1</v>
      </c>
      <c r="G7" s="3"/>
    </row>
    <row r="8" spans="1:7" ht="15" customHeight="1" x14ac:dyDescent="0.25">
      <c r="A8" s="92" t="s">
        <v>76</v>
      </c>
      <c r="B8" s="6">
        <v>0</v>
      </c>
      <c r="C8" s="124" t="s">
        <v>18</v>
      </c>
      <c r="D8" s="8"/>
      <c r="E8" s="8"/>
    </row>
    <row r="9" spans="1:7" x14ac:dyDescent="0.25">
      <c r="A9" s="92" t="s">
        <v>77</v>
      </c>
      <c r="B9" s="6">
        <v>0</v>
      </c>
      <c r="C9" s="125"/>
      <c r="D9" s="17"/>
      <c r="E9" s="17"/>
    </row>
    <row r="10" spans="1:7" x14ac:dyDescent="0.25">
      <c r="A10" s="92" t="s">
        <v>78</v>
      </c>
      <c r="B10" s="6">
        <v>0</v>
      </c>
      <c r="C10" s="125"/>
      <c r="D10" s="17"/>
      <c r="E10" s="17"/>
    </row>
    <row r="11" spans="1:7" x14ac:dyDescent="0.25">
      <c r="A11" s="92" t="s">
        <v>79</v>
      </c>
      <c r="B11" s="20">
        <f>SUM(D11:E11)</f>
        <v>0</v>
      </c>
      <c r="C11" s="125"/>
      <c r="D11" s="10"/>
      <c r="E11" s="8"/>
    </row>
    <row r="12" spans="1:7" x14ac:dyDescent="0.25">
      <c r="A12" s="92" t="s">
        <v>98</v>
      </c>
      <c r="B12" s="6">
        <v>0</v>
      </c>
      <c r="C12" s="125"/>
      <c r="D12" s="17"/>
      <c r="E12" s="17"/>
      <c r="F12" s="3"/>
    </row>
    <row r="13" spans="1:7" x14ac:dyDescent="0.25">
      <c r="A13" s="92" t="s">
        <v>99</v>
      </c>
      <c r="B13" s="6">
        <v>0</v>
      </c>
      <c r="C13" s="125"/>
      <c r="D13" s="17"/>
      <c r="E13" s="17"/>
      <c r="F13" s="3"/>
    </row>
    <row r="14" spans="1:7" x14ac:dyDescent="0.25">
      <c r="A14" s="92" t="s">
        <v>47</v>
      </c>
      <c r="B14" s="6">
        <f>D14</f>
        <v>0</v>
      </c>
      <c r="C14" s="126"/>
      <c r="D14" s="17"/>
      <c r="E14" s="17"/>
      <c r="F14" s="3"/>
    </row>
    <row r="15" spans="1:7" x14ac:dyDescent="0.25">
      <c r="A15" s="50"/>
    </row>
    <row r="16" spans="1:7" x14ac:dyDescent="0.25">
      <c r="A16" s="1" t="s">
        <v>2</v>
      </c>
      <c r="B16" s="1"/>
      <c r="C16" s="1"/>
      <c r="D16" s="1"/>
      <c r="E16" s="1"/>
    </row>
    <row r="17" spans="1:5" x14ac:dyDescent="0.25">
      <c r="A17" s="1"/>
      <c r="B17" s="2">
        <f>SUM(B18:B27)</f>
        <v>1</v>
      </c>
      <c r="C17" s="2"/>
      <c r="D17" s="2"/>
      <c r="E17" s="2"/>
    </row>
    <row r="18" spans="1:5" x14ac:dyDescent="0.25">
      <c r="A18" s="92" t="s">
        <v>80</v>
      </c>
      <c r="B18" s="93">
        <v>1</v>
      </c>
      <c r="C18" s="5"/>
      <c r="D18" s="118" t="s">
        <v>81</v>
      </c>
      <c r="E18" s="119"/>
    </row>
    <row r="19" spans="1:5" x14ac:dyDescent="0.25">
      <c r="A19" s="92" t="s">
        <v>90</v>
      </c>
      <c r="B19" s="6">
        <v>0</v>
      </c>
      <c r="C19" s="6"/>
      <c r="D19" s="118" t="s">
        <v>82</v>
      </c>
      <c r="E19" s="119"/>
    </row>
    <row r="20" spans="1:5" x14ac:dyDescent="0.25">
      <c r="A20" s="92" t="s">
        <v>91</v>
      </c>
      <c r="B20" s="6">
        <v>0</v>
      </c>
      <c r="C20" s="6"/>
      <c r="D20" s="118" t="s">
        <v>82</v>
      </c>
      <c r="E20" s="119"/>
    </row>
    <row r="21" spans="1:5" x14ac:dyDescent="0.25">
      <c r="A21" s="92" t="s">
        <v>87</v>
      </c>
      <c r="B21" s="6">
        <v>0</v>
      </c>
      <c r="C21" s="6"/>
      <c r="D21" s="118" t="s">
        <v>82</v>
      </c>
      <c r="E21" s="119"/>
    </row>
    <row r="22" spans="1:5" x14ac:dyDescent="0.25">
      <c r="A22" s="92" t="s">
        <v>85</v>
      </c>
      <c r="B22" s="6">
        <v>0</v>
      </c>
      <c r="C22" s="6"/>
      <c r="D22" s="118" t="s">
        <v>82</v>
      </c>
      <c r="E22" s="119"/>
    </row>
    <row r="23" spans="1:5" x14ac:dyDescent="0.25">
      <c r="A23" s="92" t="s">
        <v>86</v>
      </c>
      <c r="B23" s="6">
        <v>0</v>
      </c>
      <c r="C23" s="6"/>
      <c r="D23" s="118" t="s">
        <v>82</v>
      </c>
      <c r="E23" s="119"/>
    </row>
    <row r="24" spans="1:5" x14ac:dyDescent="0.25">
      <c r="A24" s="92" t="s">
        <v>88</v>
      </c>
      <c r="B24" s="6">
        <v>0</v>
      </c>
      <c r="C24" s="6"/>
      <c r="D24" s="118" t="s">
        <v>82</v>
      </c>
      <c r="E24" s="119"/>
    </row>
    <row r="25" spans="1:5" x14ac:dyDescent="0.25">
      <c r="A25" s="92" t="s">
        <v>89</v>
      </c>
      <c r="B25" s="6">
        <v>0</v>
      </c>
      <c r="C25" s="6"/>
      <c r="D25" s="118" t="s">
        <v>82</v>
      </c>
      <c r="E25" s="119"/>
    </row>
    <row r="26" spans="1:5" x14ac:dyDescent="0.25">
      <c r="A26" s="92" t="s">
        <v>83</v>
      </c>
      <c r="B26" s="5">
        <v>0</v>
      </c>
      <c r="C26" s="5"/>
      <c r="D26" s="118" t="s">
        <v>82</v>
      </c>
      <c r="E26" s="119"/>
    </row>
    <row r="27" spans="1:5" x14ac:dyDescent="0.25">
      <c r="A27" s="92" t="s">
        <v>84</v>
      </c>
      <c r="B27" s="5">
        <v>0</v>
      </c>
      <c r="C27" s="5"/>
      <c r="D27" s="118" t="s">
        <v>82</v>
      </c>
      <c r="E27" s="119"/>
    </row>
    <row r="28" spans="1:5" x14ac:dyDescent="0.25">
      <c r="B28" s="3"/>
      <c r="C28" s="3"/>
    </row>
    <row r="29" spans="1:5" x14ac:dyDescent="0.25">
      <c r="B29" s="3"/>
      <c r="C29" s="3"/>
    </row>
  </sheetData>
  <mergeCells count="15">
    <mergeCell ref="A1:E1"/>
    <mergeCell ref="A2:C2"/>
    <mergeCell ref="A3:C3"/>
    <mergeCell ref="D23:E23"/>
    <mergeCell ref="D20:E20"/>
    <mergeCell ref="D21:E21"/>
    <mergeCell ref="A4:E4"/>
    <mergeCell ref="C8:C14"/>
    <mergeCell ref="D26:E26"/>
    <mergeCell ref="D19:E19"/>
    <mergeCell ref="D18:E18"/>
    <mergeCell ref="D27:E27"/>
    <mergeCell ref="D22:E22"/>
    <mergeCell ref="D24:E24"/>
    <mergeCell ref="D25:E25"/>
  </mergeCells>
  <pageMargins left="0.25" right="0.25" top="0.75" bottom="0.75" header="0.3" footer="0.3"/>
  <pageSetup scale="7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8"/>
  <sheetViews>
    <sheetView topLeftCell="A3" zoomScale="110" zoomScaleNormal="110" workbookViewId="0">
      <selection activeCell="C19" sqref="C19"/>
    </sheetView>
  </sheetViews>
  <sheetFormatPr defaultColWidth="8.85546875" defaultRowHeight="15" x14ac:dyDescent="0.25"/>
  <cols>
    <col min="1" max="1" width="26.42578125" customWidth="1"/>
    <col min="2" max="2" width="13.7109375" customWidth="1"/>
    <col min="4" max="4" width="12.140625" customWidth="1"/>
    <col min="5" max="5" width="14.28515625" customWidth="1"/>
    <col min="6" max="6" width="40.42578125" style="11" customWidth="1"/>
    <col min="7" max="7" width="33.85546875" style="11" customWidth="1"/>
  </cols>
  <sheetData>
    <row r="1" spans="1:10" ht="15.95" x14ac:dyDescent="0.2">
      <c r="A1" s="127" t="s">
        <v>5</v>
      </c>
      <c r="B1" s="127"/>
      <c r="C1" s="127"/>
      <c r="D1" s="127"/>
      <c r="E1" s="127"/>
      <c r="F1" s="22"/>
      <c r="G1" s="22"/>
    </row>
    <row r="2" spans="1:10" ht="17.100000000000001" x14ac:dyDescent="0.2">
      <c r="A2" s="128" t="s">
        <v>0</v>
      </c>
      <c r="B2" s="128"/>
      <c r="C2" s="128"/>
      <c r="D2" s="128"/>
      <c r="E2" s="128"/>
      <c r="F2" s="43" t="s">
        <v>46</v>
      </c>
      <c r="G2" s="44">
        <f>B12/(B25 + B27)</f>
        <v>0.3</v>
      </c>
    </row>
    <row r="3" spans="1:10" s="11" customFormat="1" ht="30" customHeight="1" x14ac:dyDescent="0.2">
      <c r="A3" s="13"/>
      <c r="B3" s="14" t="s">
        <v>8</v>
      </c>
      <c r="C3" s="14" t="s">
        <v>6</v>
      </c>
      <c r="D3" s="14" t="s">
        <v>17</v>
      </c>
      <c r="E3" s="14" t="s">
        <v>16</v>
      </c>
      <c r="F3" s="14" t="s">
        <v>3</v>
      </c>
      <c r="G3" s="14" t="s">
        <v>11</v>
      </c>
    </row>
    <row r="4" spans="1:10" x14ac:dyDescent="0.25">
      <c r="A4" s="4" t="s">
        <v>92</v>
      </c>
      <c r="B4" s="24">
        <f>D4</f>
        <v>0.3</v>
      </c>
      <c r="C4" s="7" t="s">
        <v>7</v>
      </c>
      <c r="D4" s="21">
        <f>2*(E4+(E1Paycheck* E1401KMatch/100))</f>
        <v>0.3</v>
      </c>
      <c r="E4" s="21">
        <f>(E1Paycheck * E1401KContribution/100)</f>
        <v>7.4999999999999997E-2</v>
      </c>
      <c r="F4" s="23"/>
      <c r="G4" s="23" t="s">
        <v>45</v>
      </c>
    </row>
    <row r="5" spans="1:10" x14ac:dyDescent="0.25">
      <c r="A5" s="4" t="s">
        <v>77</v>
      </c>
      <c r="B5" s="24">
        <f>D5</f>
        <v>0.3</v>
      </c>
      <c r="C5" s="7" t="s">
        <v>7</v>
      </c>
      <c r="D5" s="21">
        <f>2 * (E5 + (E2Paycheck * E2Match/100))</f>
        <v>0.3</v>
      </c>
      <c r="E5" s="21">
        <f>E2Paycheck * (E2Contribution/100)</f>
        <v>7.4999999999999997E-2</v>
      </c>
      <c r="F5" s="23"/>
      <c r="G5" s="23" t="s">
        <v>45</v>
      </c>
    </row>
    <row r="6" spans="1:10" x14ac:dyDescent="0.2">
      <c r="A6" s="4" t="s">
        <v>78</v>
      </c>
      <c r="B6" s="17">
        <v>0</v>
      </c>
      <c r="C6" s="7"/>
      <c r="D6" s="7"/>
      <c r="E6" s="7"/>
      <c r="F6" s="23"/>
      <c r="G6" s="23"/>
    </row>
    <row r="7" spans="1:10" x14ac:dyDescent="0.2">
      <c r="A7" s="4" t="s">
        <v>79</v>
      </c>
      <c r="B7" s="17">
        <v>0</v>
      </c>
      <c r="C7" s="7"/>
      <c r="D7" s="7"/>
      <c r="E7" s="7"/>
      <c r="F7" s="23"/>
      <c r="G7" s="23"/>
    </row>
    <row r="8" spans="1:10" x14ac:dyDescent="0.2">
      <c r="A8" s="92" t="s">
        <v>98</v>
      </c>
      <c r="B8" s="12">
        <v>0</v>
      </c>
      <c r="C8" s="7"/>
      <c r="D8" s="7"/>
      <c r="E8" s="7"/>
      <c r="F8" s="23"/>
      <c r="G8" s="23"/>
    </row>
    <row r="9" spans="1:10" ht="15.95" x14ac:dyDescent="0.2">
      <c r="A9" s="92" t="s">
        <v>99</v>
      </c>
      <c r="B9" s="12">
        <v>0</v>
      </c>
      <c r="C9" s="7"/>
      <c r="D9" s="7"/>
      <c r="E9" s="7"/>
      <c r="F9" s="23"/>
      <c r="G9" s="23" t="s">
        <v>13</v>
      </c>
    </row>
    <row r="10" spans="1:10" x14ac:dyDescent="0.25">
      <c r="A10" s="4" t="s">
        <v>47</v>
      </c>
      <c r="B10" s="17">
        <v>0</v>
      </c>
      <c r="C10" s="7"/>
      <c r="D10" s="7"/>
      <c r="E10" s="7"/>
      <c r="F10" s="23"/>
      <c r="G10" s="23" t="s">
        <v>12</v>
      </c>
    </row>
    <row r="12" spans="1:10" x14ac:dyDescent="0.25">
      <c r="A12" s="15" t="s">
        <v>9</v>
      </c>
      <c r="B12" s="16">
        <f>SUM(B4:B9)</f>
        <v>0.6</v>
      </c>
      <c r="C12" s="133" t="s">
        <v>48</v>
      </c>
      <c r="D12" s="133"/>
      <c r="E12" s="48">
        <f>12 * B12</f>
        <v>7.1999999999999993</v>
      </c>
    </row>
    <row r="15" spans="1:10" x14ac:dyDescent="0.25">
      <c r="A15" s="132" t="s">
        <v>41</v>
      </c>
      <c r="B15" s="132"/>
    </row>
    <row r="16" spans="1:10" ht="15" customHeight="1" x14ac:dyDescent="0.25">
      <c r="A16" s="8" t="s">
        <v>96</v>
      </c>
      <c r="B16" s="7">
        <v>6</v>
      </c>
      <c r="E16" s="49"/>
      <c r="F16" s="49"/>
      <c r="G16" s="49"/>
      <c r="H16" s="9"/>
      <c r="I16" s="9"/>
      <c r="J16" s="9"/>
    </row>
    <row r="17" spans="1:7" x14ac:dyDescent="0.25">
      <c r="A17" s="8" t="s">
        <v>97</v>
      </c>
      <c r="B17" s="7">
        <v>6</v>
      </c>
    </row>
    <row r="18" spans="1:7" x14ac:dyDescent="0.25">
      <c r="A18" s="8" t="s">
        <v>94</v>
      </c>
      <c r="B18" s="40">
        <v>1.25</v>
      </c>
    </row>
    <row r="19" spans="1:7" ht="15" customHeight="1" x14ac:dyDescent="0.25">
      <c r="A19" s="8" t="s">
        <v>95</v>
      </c>
      <c r="B19" s="40">
        <v>1.25</v>
      </c>
      <c r="C19" s="41"/>
      <c r="D19" s="42"/>
      <c r="E19" s="130"/>
      <c r="F19" s="130"/>
      <c r="G19" s="130"/>
    </row>
    <row r="20" spans="1:7" x14ac:dyDescent="0.25">
      <c r="A20" s="8" t="s">
        <v>42</v>
      </c>
      <c r="B20" s="7">
        <v>6</v>
      </c>
    </row>
    <row r="21" spans="1:7" x14ac:dyDescent="0.25">
      <c r="A21" s="8" t="s">
        <v>43</v>
      </c>
      <c r="B21" s="7">
        <v>6</v>
      </c>
    </row>
    <row r="24" spans="1:7" x14ac:dyDescent="0.25">
      <c r="A24" s="131" t="s">
        <v>44</v>
      </c>
      <c r="B24" s="131"/>
      <c r="C24" s="129">
        <f xml:space="preserve"> B12/(B25 + B27)</f>
        <v>0.3</v>
      </c>
      <c r="D24" s="129"/>
      <c r="E24" s="9"/>
    </row>
    <row r="25" spans="1:7" x14ac:dyDescent="0.25">
      <c r="A25" t="s">
        <v>103</v>
      </c>
      <c r="B25" s="3">
        <v>1</v>
      </c>
      <c r="D25" s="45"/>
      <c r="E25" s="45"/>
    </row>
    <row r="26" spans="1:7" x14ac:dyDescent="0.25">
      <c r="A26" t="s">
        <v>100</v>
      </c>
      <c r="B26" s="95">
        <f>B25 * 12</f>
        <v>12</v>
      </c>
      <c r="D26" s="45"/>
      <c r="E26" s="45"/>
    </row>
    <row r="27" spans="1:7" x14ac:dyDescent="0.25">
      <c r="A27" t="s">
        <v>101</v>
      </c>
      <c r="B27" s="3">
        <v>1</v>
      </c>
      <c r="D27" s="45"/>
      <c r="E27" s="45"/>
    </row>
    <row r="28" spans="1:7" x14ac:dyDescent="0.25">
      <c r="A28" t="s">
        <v>102</v>
      </c>
      <c r="B28" s="95">
        <f>B27 * 12</f>
        <v>12</v>
      </c>
    </row>
  </sheetData>
  <mergeCells count="7">
    <mergeCell ref="A1:E1"/>
    <mergeCell ref="A2:E2"/>
    <mergeCell ref="C24:D24"/>
    <mergeCell ref="E19:G19"/>
    <mergeCell ref="A24:B24"/>
    <mergeCell ref="A15:B15"/>
    <mergeCell ref="C12:D12"/>
  </mergeCells>
  <pageMargins left="0.25" right="0.25" top="0.75" bottom="0.75" header="0.3" footer="0.3"/>
  <pageSetup scale="9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942D-7774-4C4A-842B-B18B34FC6D4D}">
  <sheetPr>
    <pageSetUpPr fitToPage="1"/>
  </sheetPr>
  <dimension ref="A1:L84"/>
  <sheetViews>
    <sheetView showGridLines="0" workbookViewId="0">
      <selection activeCell="D6" sqref="D6"/>
    </sheetView>
  </sheetViews>
  <sheetFormatPr defaultColWidth="9.140625" defaultRowHeight="12.75" x14ac:dyDescent="0.2"/>
  <cols>
    <col min="1" max="1" width="8.5703125" style="53" customWidth="1"/>
    <col min="2" max="2" width="9.28515625" style="53" customWidth="1"/>
    <col min="3" max="3" width="9.7109375" style="53" customWidth="1"/>
    <col min="4" max="7" width="12.7109375" style="53" customWidth="1"/>
    <col min="8" max="8" width="17.7109375" style="53" customWidth="1"/>
    <col min="9" max="9" width="7.28515625" style="53" customWidth="1"/>
    <col min="10" max="10" width="11.140625" style="53" customWidth="1"/>
    <col min="11" max="16384" width="9.140625" style="53"/>
  </cols>
  <sheetData>
    <row r="1" spans="1:8" ht="30" customHeight="1" x14ac:dyDescent="0.2">
      <c r="A1" s="51" t="s">
        <v>49</v>
      </c>
      <c r="B1" s="52"/>
      <c r="C1" s="52"/>
      <c r="D1" s="52"/>
      <c r="E1" s="52"/>
      <c r="F1" s="52"/>
      <c r="G1" s="52"/>
      <c r="H1" s="52"/>
    </row>
    <row r="2" spans="1:8" x14ac:dyDescent="0.2">
      <c r="A2" s="54" t="s">
        <v>50</v>
      </c>
      <c r="G2" s="134" t="str">
        <f ca="1">"© 2008-" &amp; YEAR(TODAY()) &amp; " Vertex42 LLC"</f>
        <v>© 2008-2024 Vertex42 LLC</v>
      </c>
      <c r="H2" s="134"/>
    </row>
    <row r="3" spans="1:8" x14ac:dyDescent="0.2">
      <c r="A3" s="55"/>
    </row>
    <row r="4" spans="1:8" s="58" customFormat="1" ht="18.75" customHeight="1" x14ac:dyDescent="0.25">
      <c r="A4" s="56" t="s">
        <v>51</v>
      </c>
      <c r="B4" s="56"/>
      <c r="C4" s="56"/>
      <c r="D4" s="57"/>
      <c r="F4" s="59" t="s">
        <v>52</v>
      </c>
      <c r="G4" s="60"/>
      <c r="H4" s="60"/>
    </row>
    <row r="5" spans="1:8" ht="14.25" x14ac:dyDescent="0.2">
      <c r="A5" s="61"/>
      <c r="B5" s="61"/>
      <c r="C5" s="62" t="s">
        <v>53</v>
      </c>
      <c r="D5" s="63">
        <v>30</v>
      </c>
      <c r="F5" s="61"/>
      <c r="G5" s="62" t="s">
        <v>54</v>
      </c>
      <c r="H5" s="64">
        <f>D6-D5</f>
        <v>30</v>
      </c>
    </row>
    <row r="6" spans="1:8" ht="14.25" x14ac:dyDescent="0.2">
      <c r="A6" s="61"/>
      <c r="B6" s="61"/>
      <c r="C6" s="62" t="s">
        <v>55</v>
      </c>
      <c r="D6" s="65">
        <v>60</v>
      </c>
      <c r="F6" s="61"/>
      <c r="G6" s="62"/>
      <c r="H6" s="66"/>
    </row>
    <row r="7" spans="1:8" ht="14.25" x14ac:dyDescent="0.2">
      <c r="A7" s="67"/>
      <c r="B7" s="61"/>
      <c r="C7" s="62"/>
      <c r="D7" s="61"/>
      <c r="F7" s="61"/>
      <c r="G7" s="62" t="s">
        <v>52</v>
      </c>
      <c r="H7" s="68">
        <f ca="1">OFFSET(H23,H5+1,0,1,1)</f>
        <v>157.59018476054467</v>
      </c>
    </row>
    <row r="8" spans="1:8" ht="14.25" x14ac:dyDescent="0.2">
      <c r="A8" s="61"/>
      <c r="B8" s="61"/>
      <c r="C8" s="62" t="s">
        <v>56</v>
      </c>
      <c r="D8" s="69">
        <f>TotalPortfolioValue</f>
        <v>0</v>
      </c>
      <c r="F8" s="70"/>
      <c r="G8" s="62" t="s">
        <v>57</v>
      </c>
      <c r="H8" s="68">
        <f ca="1">OFFSET(E23,H5+1,0,1,1)</f>
        <v>36</v>
      </c>
    </row>
    <row r="9" spans="1:8" ht="14.25" x14ac:dyDescent="0.2">
      <c r="A9" s="61"/>
      <c r="B9" s="61"/>
      <c r="C9" s="62" t="s">
        <v>58</v>
      </c>
      <c r="D9" s="71">
        <v>0.08</v>
      </c>
      <c r="F9" s="61"/>
      <c r="G9" s="62" t="s">
        <v>59</v>
      </c>
      <c r="H9" s="68">
        <f ca="1">OFFSET(G23,H5+1,0,1,1)</f>
        <v>121.59018476054464</v>
      </c>
    </row>
    <row r="10" spans="1:8" ht="14.25" x14ac:dyDescent="0.2">
      <c r="A10" s="61"/>
      <c r="B10" s="61"/>
      <c r="C10" s="62"/>
      <c r="D10" s="61"/>
    </row>
    <row r="11" spans="1:8" ht="14.25" x14ac:dyDescent="0.2">
      <c r="A11" s="61"/>
      <c r="B11" s="61"/>
      <c r="C11" s="62" t="s">
        <v>60</v>
      </c>
      <c r="D11" s="69">
        <f>TotalMonthlyInvest * 12</f>
        <v>7.1999999999999993</v>
      </c>
    </row>
    <row r="12" spans="1:8" ht="14.25" x14ac:dyDescent="0.2">
      <c r="A12" s="61"/>
      <c r="B12" s="61"/>
      <c r="C12" s="62" t="s">
        <v>61</v>
      </c>
      <c r="D12" s="65">
        <v>5</v>
      </c>
    </row>
    <row r="13" spans="1:8" x14ac:dyDescent="0.2">
      <c r="A13" s="61"/>
      <c r="B13" s="61"/>
      <c r="C13" s="61"/>
      <c r="D13" s="61"/>
      <c r="G13" s="72" t="s">
        <v>62</v>
      </c>
    </row>
    <row r="14" spans="1:8" x14ac:dyDescent="0.2">
      <c r="A14" s="61"/>
      <c r="B14" s="73"/>
      <c r="C14" s="61"/>
      <c r="D14" s="61"/>
    </row>
    <row r="15" spans="1:8" ht="14.25" x14ac:dyDescent="0.2">
      <c r="A15" s="61"/>
      <c r="B15" s="74"/>
      <c r="C15" s="75" t="s">
        <v>63</v>
      </c>
      <c r="D15" s="65" t="s">
        <v>64</v>
      </c>
      <c r="E15" s="76"/>
      <c r="F15" s="77" t="b">
        <f>IF(D15="yes",TRUE,FALSE)</f>
        <v>1</v>
      </c>
      <c r="H15" s="78"/>
    </row>
    <row r="16" spans="1:8" ht="14.25" x14ac:dyDescent="0.2">
      <c r="A16" s="61"/>
      <c r="B16" s="74"/>
      <c r="C16" s="74" t="s">
        <v>65</v>
      </c>
      <c r="D16" s="79">
        <v>0.03</v>
      </c>
      <c r="E16" s="80"/>
    </row>
    <row r="17" spans="1:12" ht="14.25" x14ac:dyDescent="0.2">
      <c r="A17" s="61"/>
      <c r="B17" s="74"/>
      <c r="C17" s="74" t="s">
        <v>66</v>
      </c>
      <c r="D17" s="79">
        <v>0.08</v>
      </c>
      <c r="E17" s="76"/>
    </row>
    <row r="18" spans="1:12" x14ac:dyDescent="0.2">
      <c r="A18" s="61"/>
      <c r="B18" s="74"/>
      <c r="C18" s="74" t="s">
        <v>67</v>
      </c>
      <c r="D18" s="81">
        <f ca="1">AVERAGE(OFFSET(C23,2,0,H5,1))</f>
        <v>5.5876335147852702E-2</v>
      </c>
      <c r="E18" s="76"/>
    </row>
    <row r="19" spans="1:12" x14ac:dyDescent="0.2">
      <c r="A19" s="61"/>
      <c r="B19" s="73"/>
      <c r="C19" s="61"/>
      <c r="D19" s="61"/>
      <c r="E19" s="76"/>
    </row>
    <row r="20" spans="1:12" x14ac:dyDescent="0.2">
      <c r="C20" s="82"/>
      <c r="D20" s="76"/>
      <c r="E20" s="76"/>
    </row>
    <row r="21" spans="1:12" x14ac:dyDescent="0.2">
      <c r="F21" s="76"/>
    </row>
    <row r="22" spans="1:12" x14ac:dyDescent="0.2">
      <c r="E22" s="78"/>
    </row>
    <row r="23" spans="1:12" ht="28.5" thickBot="1" x14ac:dyDescent="0.3">
      <c r="A23" s="83" t="s">
        <v>68</v>
      </c>
      <c r="B23" s="83" t="s">
        <v>69</v>
      </c>
      <c r="C23" s="83" t="s">
        <v>70</v>
      </c>
      <c r="D23" s="84" t="s">
        <v>71</v>
      </c>
      <c r="E23" s="84" t="s">
        <v>72</v>
      </c>
      <c r="F23" s="85" t="s">
        <v>73</v>
      </c>
      <c r="G23" s="84" t="s">
        <v>74</v>
      </c>
      <c r="H23" s="84" t="s">
        <v>75</v>
      </c>
      <c r="I23" s="86"/>
      <c r="J23" s="86"/>
      <c r="K23" s="86"/>
      <c r="L23" s="86"/>
    </row>
    <row r="24" spans="1:12" x14ac:dyDescent="0.2">
      <c r="A24" s="87"/>
      <c r="B24" s="87"/>
      <c r="C24" s="87"/>
      <c r="D24" s="88">
        <f>$D$8</f>
        <v>0</v>
      </c>
      <c r="E24" s="87"/>
      <c r="F24" s="87"/>
      <c r="G24" s="87"/>
      <c r="H24" s="89">
        <f>$D$8</f>
        <v>0</v>
      </c>
      <c r="I24" s="86"/>
      <c r="J24" s="86"/>
      <c r="K24" s="86"/>
      <c r="L24" s="86"/>
    </row>
    <row r="25" spans="1:12" x14ac:dyDescent="0.2">
      <c r="A25" s="90">
        <v>1</v>
      </c>
      <c r="B25" s="90">
        <f>IF(ISERROR(A25),NA(),$D$5+A25-1)</f>
        <v>30</v>
      </c>
      <c r="C25" s="91">
        <f t="shared" ref="C25:C56" ca="1" si="0">IF(ISERROR(A25),NA(),IF(randrate,$D$16+RAND()*($D$17-$D$16),$D$9))</f>
        <v>4.91067373086327E-2</v>
      </c>
      <c r="D25" s="86">
        <f>IF(ISERROR(A25),NA(),IF(A25&lt;=$D$12,$D$11,0))</f>
        <v>7.1999999999999993</v>
      </c>
      <c r="E25" s="86">
        <f>IF(ISERROR(A25),NA(),SUM(D$24:D25))</f>
        <v>7.1999999999999993</v>
      </c>
      <c r="F25" s="86">
        <f ca="1">IF(ISERROR(A25),NA(),H24*C25)</f>
        <v>0</v>
      </c>
      <c r="G25" s="86">
        <f ca="1">IF(ISERROR(A25),NA(),SUM(F$24:F25))</f>
        <v>0</v>
      </c>
      <c r="H25" s="86">
        <f ca="1">IF(ISERROR(A25),NA(),H24+D25+F25)</f>
        <v>7.1999999999999993</v>
      </c>
      <c r="I25" s="86"/>
      <c r="J25" s="86"/>
      <c r="K25" s="86"/>
      <c r="L25" s="86"/>
    </row>
    <row r="26" spans="1:12" x14ac:dyDescent="0.2">
      <c r="A26" s="90">
        <f>IF(A25&lt;$H$5,A25+1,NA())</f>
        <v>2</v>
      </c>
      <c r="B26" s="90">
        <f t="shared" ref="B26:B84" si="1">IF(ISERROR(A26),NA(),$D$5+A26-1)</f>
        <v>31</v>
      </c>
      <c r="C26" s="91">
        <f t="shared" ca="1" si="0"/>
        <v>3.3136326799231647E-2</v>
      </c>
      <c r="D26" s="86">
        <f t="shared" ref="D26:D84" si="2">IF(ISERROR(A26),NA(),IF(A26&lt;=$D$12,$D$11,0))</f>
        <v>7.1999999999999993</v>
      </c>
      <c r="E26" s="86">
        <f>IF(ISERROR(A26),NA(),SUM(D$24:D26))</f>
        <v>14.399999999999999</v>
      </c>
      <c r="F26" s="86">
        <f t="shared" ref="F26:F84" ca="1" si="3">IF(ISERROR(A26),NA(),H25*C26)</f>
        <v>0.23858155295446784</v>
      </c>
      <c r="G26" s="86">
        <f ca="1">IF(ISERROR(A26),NA(),SUM(F$24:F26))</f>
        <v>0.23858155295446784</v>
      </c>
      <c r="H26" s="86">
        <f t="shared" ref="H26:H84" ca="1" si="4">IF(ISERROR(A26),NA(),H25+D26+F26)</f>
        <v>14.638581552954467</v>
      </c>
      <c r="I26" s="86"/>
      <c r="J26" s="86"/>
      <c r="K26" s="86"/>
      <c r="L26" s="86"/>
    </row>
    <row r="27" spans="1:12" x14ac:dyDescent="0.2">
      <c r="A27" s="90">
        <f t="shared" ref="A27:A84" si="5">IF(A26&lt;$H$5,A26+1,NA())</f>
        <v>3</v>
      </c>
      <c r="B27" s="90">
        <f t="shared" si="1"/>
        <v>32</v>
      </c>
      <c r="C27" s="91">
        <f t="shared" ca="1" si="0"/>
        <v>7.1236258433644672E-2</v>
      </c>
      <c r="D27" s="86">
        <f t="shared" si="2"/>
        <v>7.1999999999999993</v>
      </c>
      <c r="E27" s="86">
        <f>IF(ISERROR(A27),NA(),SUM(D$24:D27))</f>
        <v>21.599999999999998</v>
      </c>
      <c r="F27" s="86">
        <f t="shared" ca="1" si="3"/>
        <v>1.0427977786082478</v>
      </c>
      <c r="G27" s="86">
        <f ca="1">IF(ISERROR(A27),NA(),SUM(F$24:F27))</f>
        <v>1.2813793315627158</v>
      </c>
      <c r="H27" s="86">
        <f t="shared" ca="1" si="4"/>
        <v>22.881379331562712</v>
      </c>
      <c r="I27" s="86"/>
      <c r="K27" s="86"/>
      <c r="L27" s="86"/>
    </row>
    <row r="28" spans="1:12" x14ac:dyDescent="0.2">
      <c r="A28" s="90">
        <f t="shared" si="5"/>
        <v>4</v>
      </c>
      <c r="B28" s="90">
        <f t="shared" si="1"/>
        <v>33</v>
      </c>
      <c r="C28" s="91">
        <f t="shared" ca="1" si="0"/>
        <v>7.9793857814188379E-2</v>
      </c>
      <c r="D28" s="86">
        <f t="shared" si="2"/>
        <v>7.1999999999999993</v>
      </c>
      <c r="E28" s="86">
        <f>IF(ISERROR(A28),NA(),SUM(D$24:D28))</f>
        <v>28.799999999999997</v>
      </c>
      <c r="F28" s="86">
        <f t="shared" ca="1" si="3"/>
        <v>1.8257935289752238</v>
      </c>
      <c r="G28" s="86">
        <f ca="1">IF(ISERROR(A28),NA(),SUM(F$24:F28))</f>
        <v>3.1071728605379398</v>
      </c>
      <c r="H28" s="86">
        <f t="shared" ca="1" si="4"/>
        <v>31.907172860537937</v>
      </c>
      <c r="I28" s="86"/>
      <c r="K28" s="86"/>
      <c r="L28" s="86"/>
    </row>
    <row r="29" spans="1:12" x14ac:dyDescent="0.2">
      <c r="A29" s="90">
        <f t="shared" si="5"/>
        <v>5</v>
      </c>
      <c r="B29" s="90">
        <f t="shared" si="1"/>
        <v>34</v>
      </c>
      <c r="C29" s="91">
        <f t="shared" ca="1" si="0"/>
        <v>4.297947231239941E-2</v>
      </c>
      <c r="D29" s="86">
        <f t="shared" si="2"/>
        <v>7.1999999999999993</v>
      </c>
      <c r="E29" s="86">
        <f>IF(ISERROR(A29),NA(),SUM(D$24:D29))</f>
        <v>36</v>
      </c>
      <c r="F29" s="86">
        <f t="shared" ca="1" si="3"/>
        <v>1.3713534525264321</v>
      </c>
      <c r="G29" s="86">
        <f ca="1">IF(ISERROR(A29),NA(),SUM(F$24:F29))</f>
        <v>4.4785263130643722</v>
      </c>
      <c r="H29" s="86">
        <f t="shared" ca="1" si="4"/>
        <v>40.478526313064371</v>
      </c>
      <c r="I29" s="86"/>
      <c r="K29" s="86"/>
      <c r="L29" s="86"/>
    </row>
    <row r="30" spans="1:12" x14ac:dyDescent="0.2">
      <c r="A30" s="90">
        <f t="shared" si="5"/>
        <v>6</v>
      </c>
      <c r="B30" s="90">
        <f t="shared" si="1"/>
        <v>35</v>
      </c>
      <c r="C30" s="91">
        <f t="shared" ca="1" si="0"/>
        <v>3.6490659863219241E-2</v>
      </c>
      <c r="D30" s="86">
        <f t="shared" si="2"/>
        <v>0</v>
      </c>
      <c r="E30" s="86">
        <f>IF(ISERROR(A30),NA(),SUM(D$24:D30))</f>
        <v>36</v>
      </c>
      <c r="F30" s="86">
        <f t="shared" ca="1" si="3"/>
        <v>1.4770881354544019</v>
      </c>
      <c r="G30" s="86">
        <f ca="1">IF(ISERROR(A30),NA(),SUM(F$24:F30))</f>
        <v>5.9556144485187739</v>
      </c>
      <c r="H30" s="86">
        <f t="shared" ca="1" si="4"/>
        <v>41.955614448518773</v>
      </c>
      <c r="I30" s="86"/>
      <c r="K30" s="86"/>
      <c r="L30" s="86"/>
    </row>
    <row r="31" spans="1:12" x14ac:dyDescent="0.2">
      <c r="A31" s="90">
        <f t="shared" si="5"/>
        <v>7</v>
      </c>
      <c r="B31" s="90">
        <f t="shared" si="1"/>
        <v>36</v>
      </c>
      <c r="C31" s="91">
        <f t="shared" ca="1" si="0"/>
        <v>3.9719174613250738E-2</v>
      </c>
      <c r="D31" s="86">
        <f t="shared" si="2"/>
        <v>0</v>
      </c>
      <c r="E31" s="86">
        <f>IF(ISERROR(A31),NA(),SUM(D$24:D31))</f>
        <v>36</v>
      </c>
      <c r="F31" s="86">
        <f t="shared" ca="1" si="3"/>
        <v>1.6664423762869427</v>
      </c>
      <c r="G31" s="86">
        <f ca="1">IF(ISERROR(A31),NA(),SUM(F$24:F31))</f>
        <v>7.6220568248057168</v>
      </c>
      <c r="H31" s="86">
        <f t="shared" ca="1" si="4"/>
        <v>43.622056824805718</v>
      </c>
      <c r="I31" s="86"/>
      <c r="K31" s="86"/>
      <c r="L31" s="86"/>
    </row>
    <row r="32" spans="1:12" x14ac:dyDescent="0.2">
      <c r="A32" s="90">
        <f t="shared" si="5"/>
        <v>8</v>
      </c>
      <c r="B32" s="90">
        <f t="shared" si="1"/>
        <v>37</v>
      </c>
      <c r="C32" s="91">
        <f t="shared" ca="1" si="0"/>
        <v>5.3642548477175991E-2</v>
      </c>
      <c r="D32" s="86">
        <f t="shared" si="2"/>
        <v>0</v>
      </c>
      <c r="E32" s="86">
        <f>IF(ISERROR(A32),NA(),SUM(D$24:D32))</f>
        <v>36</v>
      </c>
      <c r="F32" s="86">
        <f t="shared" ca="1" si="3"/>
        <v>2.3399982978987666</v>
      </c>
      <c r="G32" s="86">
        <f ca="1">IF(ISERROR(A32),NA(),SUM(F$24:F32))</f>
        <v>9.9620551227044842</v>
      </c>
      <c r="H32" s="86">
        <f t="shared" ca="1" si="4"/>
        <v>45.962055122704484</v>
      </c>
      <c r="I32" s="86"/>
      <c r="J32" s="86"/>
      <c r="K32" s="86"/>
      <c r="L32" s="86"/>
    </row>
    <row r="33" spans="1:12" x14ac:dyDescent="0.2">
      <c r="A33" s="90">
        <f t="shared" si="5"/>
        <v>9</v>
      </c>
      <c r="B33" s="90">
        <f t="shared" si="1"/>
        <v>38</v>
      </c>
      <c r="C33" s="91">
        <f t="shared" ca="1" si="0"/>
        <v>7.4969075435658297E-2</v>
      </c>
      <c r="D33" s="86">
        <f t="shared" si="2"/>
        <v>0</v>
      </c>
      <c r="E33" s="86">
        <f>IF(ISERROR(A33),NA(),SUM(D$24:D33))</f>
        <v>36</v>
      </c>
      <c r="F33" s="86">
        <f t="shared" ca="1" si="3"/>
        <v>3.4457327776719175</v>
      </c>
      <c r="G33" s="86">
        <f ca="1">IF(ISERROR(A33),NA(),SUM(F$24:F33))</f>
        <v>13.407787900376402</v>
      </c>
      <c r="H33" s="86">
        <f t="shared" ca="1" si="4"/>
        <v>49.407787900376405</v>
      </c>
      <c r="I33" s="86"/>
      <c r="J33" s="86"/>
      <c r="K33" s="86"/>
      <c r="L33" s="86"/>
    </row>
    <row r="34" spans="1:12" x14ac:dyDescent="0.2">
      <c r="A34" s="90">
        <f t="shared" si="5"/>
        <v>10</v>
      </c>
      <c r="B34" s="90">
        <f t="shared" si="1"/>
        <v>39</v>
      </c>
      <c r="C34" s="91">
        <f t="shared" ca="1" si="0"/>
        <v>5.5785314825185742E-2</v>
      </c>
      <c r="D34" s="86">
        <f t="shared" si="2"/>
        <v>0</v>
      </c>
      <c r="E34" s="86">
        <f>IF(ISERROR(A34),NA(),SUM(D$24:D34))</f>
        <v>36</v>
      </c>
      <c r="F34" s="86">
        <f t="shared" ca="1" si="3"/>
        <v>2.7562290028385008</v>
      </c>
      <c r="G34" s="86">
        <f ca="1">IF(ISERROR(A34),NA(),SUM(F$24:F34))</f>
        <v>16.164016903214904</v>
      </c>
      <c r="H34" s="86">
        <f t="shared" ca="1" si="4"/>
        <v>52.164016903214907</v>
      </c>
      <c r="I34" s="86"/>
      <c r="J34" s="86"/>
      <c r="K34" s="86"/>
      <c r="L34" s="86"/>
    </row>
    <row r="35" spans="1:12" x14ac:dyDescent="0.2">
      <c r="A35" s="90">
        <f t="shared" si="5"/>
        <v>11</v>
      </c>
      <c r="B35" s="90">
        <f t="shared" si="1"/>
        <v>40</v>
      </c>
      <c r="C35" s="91">
        <f t="shared" ca="1" si="0"/>
        <v>7.7003627629517207E-2</v>
      </c>
      <c r="D35" s="86">
        <f t="shared" si="2"/>
        <v>0</v>
      </c>
      <c r="E35" s="86">
        <f>IF(ISERROR(A35),NA(),SUM(D$24:D35))</f>
        <v>36</v>
      </c>
      <c r="F35" s="86">
        <f t="shared" ca="1" si="3"/>
        <v>4.0168185332750017</v>
      </c>
      <c r="G35" s="86">
        <f ca="1">IF(ISERROR(A35),NA(),SUM(F$24:F35))</f>
        <v>20.180835436489907</v>
      </c>
      <c r="H35" s="86">
        <f t="shared" ca="1" si="4"/>
        <v>56.180835436489907</v>
      </c>
      <c r="I35" s="86"/>
      <c r="J35" s="86"/>
      <c r="K35" s="86"/>
      <c r="L35" s="86"/>
    </row>
    <row r="36" spans="1:12" x14ac:dyDescent="0.2">
      <c r="A36" s="90">
        <f t="shared" si="5"/>
        <v>12</v>
      </c>
      <c r="B36" s="90">
        <f t="shared" si="1"/>
        <v>41</v>
      </c>
      <c r="C36" s="91">
        <f t="shared" ca="1" si="0"/>
        <v>7.3844127132491E-2</v>
      </c>
      <c r="D36" s="86">
        <f t="shared" si="2"/>
        <v>0</v>
      </c>
      <c r="E36" s="86">
        <f>IF(ISERROR(A36),NA(),SUM(D$24:D36))</f>
        <v>36</v>
      </c>
      <c r="F36" s="86">
        <f t="shared" ca="1" si="3"/>
        <v>4.1486247543817161</v>
      </c>
      <c r="G36" s="86">
        <f ca="1">IF(ISERROR(A36),NA(),SUM(F$24:F36))</f>
        <v>24.329460190871622</v>
      </c>
      <c r="H36" s="86">
        <f t="shared" ca="1" si="4"/>
        <v>60.329460190871622</v>
      </c>
      <c r="I36" s="86"/>
      <c r="J36" s="86"/>
      <c r="K36" s="86"/>
      <c r="L36" s="86"/>
    </row>
    <row r="37" spans="1:12" x14ac:dyDescent="0.2">
      <c r="A37" s="90">
        <f t="shared" si="5"/>
        <v>13</v>
      </c>
      <c r="B37" s="90">
        <f t="shared" si="1"/>
        <v>42</v>
      </c>
      <c r="C37" s="91">
        <f t="shared" ca="1" si="0"/>
        <v>4.5280908770385216E-2</v>
      </c>
      <c r="D37" s="86">
        <f t="shared" si="2"/>
        <v>0</v>
      </c>
      <c r="E37" s="86">
        <f>IF(ISERROR(A37),NA(),SUM(D$24:D37))</f>
        <v>36</v>
      </c>
      <c r="F37" s="86">
        <f t="shared" ca="1" si="3"/>
        <v>2.7317727830694447</v>
      </c>
      <c r="G37" s="86">
        <f ca="1">IF(ISERROR(A37),NA(),SUM(F$24:F37))</f>
        <v>27.061232973941067</v>
      </c>
      <c r="H37" s="86">
        <f t="shared" ca="1" si="4"/>
        <v>63.061232973941067</v>
      </c>
      <c r="I37" s="86"/>
      <c r="J37" s="86"/>
      <c r="K37" s="86"/>
      <c r="L37" s="86"/>
    </row>
    <row r="38" spans="1:12" x14ac:dyDescent="0.2">
      <c r="A38" s="90">
        <f t="shared" si="5"/>
        <v>14</v>
      </c>
      <c r="B38" s="90">
        <f t="shared" si="1"/>
        <v>43</v>
      </c>
      <c r="C38" s="91">
        <f t="shared" ca="1" si="0"/>
        <v>7.4522782515943908E-2</v>
      </c>
      <c r="D38" s="86">
        <f t="shared" si="2"/>
        <v>0</v>
      </c>
      <c r="E38" s="86">
        <f>IF(ISERROR(A38),NA(),SUM(D$24:D38))</f>
        <v>36</v>
      </c>
      <c r="F38" s="86">
        <f t="shared" ca="1" si="3"/>
        <v>4.6994985501042805</v>
      </c>
      <c r="G38" s="86">
        <f ca="1">IF(ISERROR(A38),NA(),SUM(F$24:F38))</f>
        <v>31.760731524045347</v>
      </c>
      <c r="H38" s="86">
        <f t="shared" ca="1" si="4"/>
        <v>67.760731524045354</v>
      </c>
      <c r="I38" s="86"/>
      <c r="J38" s="86"/>
      <c r="K38" s="86"/>
      <c r="L38" s="86"/>
    </row>
    <row r="39" spans="1:12" x14ac:dyDescent="0.2">
      <c r="A39" s="90">
        <f t="shared" si="5"/>
        <v>15</v>
      </c>
      <c r="B39" s="90">
        <f t="shared" si="1"/>
        <v>44</v>
      </c>
      <c r="C39" s="91">
        <f t="shared" ca="1" si="0"/>
        <v>3.2681417347176042E-2</v>
      </c>
      <c r="D39" s="86">
        <f t="shared" si="2"/>
        <v>0</v>
      </c>
      <c r="E39" s="86">
        <f>IF(ISERROR(A39),NA(),SUM(D$24:D39))</f>
        <v>36</v>
      </c>
      <c r="F39" s="86">
        <f t="shared" ca="1" si="3"/>
        <v>2.2145167466872744</v>
      </c>
      <c r="G39" s="86">
        <f ca="1">IF(ISERROR(A39),NA(),SUM(F$24:F39))</f>
        <v>33.975248270732621</v>
      </c>
      <c r="H39" s="86">
        <f t="shared" ca="1" si="4"/>
        <v>69.975248270732635</v>
      </c>
      <c r="I39" s="86"/>
      <c r="J39" s="86"/>
      <c r="K39" s="86"/>
      <c r="L39" s="86"/>
    </row>
    <row r="40" spans="1:12" x14ac:dyDescent="0.2">
      <c r="A40" s="90">
        <f t="shared" si="5"/>
        <v>16</v>
      </c>
      <c r="B40" s="90">
        <f t="shared" si="1"/>
        <v>45</v>
      </c>
      <c r="C40" s="91">
        <f t="shared" ca="1" si="0"/>
        <v>6.4868552326393436E-2</v>
      </c>
      <c r="D40" s="86">
        <f t="shared" si="2"/>
        <v>0</v>
      </c>
      <c r="E40" s="86">
        <f>IF(ISERROR(A40),NA(),SUM(D$24:D40))</f>
        <v>36</v>
      </c>
      <c r="F40" s="86">
        <f t="shared" ca="1" si="3"/>
        <v>4.5391930540023919</v>
      </c>
      <c r="G40" s="86">
        <f ca="1">IF(ISERROR(A40),NA(),SUM(F$24:F40))</f>
        <v>38.51444132473501</v>
      </c>
      <c r="H40" s="86">
        <f t="shared" ca="1" si="4"/>
        <v>74.514441324735031</v>
      </c>
      <c r="I40" s="86"/>
      <c r="J40" s="86"/>
      <c r="K40" s="86"/>
      <c r="L40" s="86"/>
    </row>
    <row r="41" spans="1:12" x14ac:dyDescent="0.2">
      <c r="A41" s="90">
        <f t="shared" si="5"/>
        <v>17</v>
      </c>
      <c r="B41" s="90">
        <f t="shared" si="1"/>
        <v>46</v>
      </c>
      <c r="C41" s="91">
        <f t="shared" ca="1" si="0"/>
        <v>4.4440487735842721E-2</v>
      </c>
      <c r="D41" s="86">
        <f t="shared" si="2"/>
        <v>0</v>
      </c>
      <c r="E41" s="86">
        <f>IF(ISERROR(A41),NA(),SUM(D$24:D41))</f>
        <v>36</v>
      </c>
      <c r="F41" s="86">
        <f t="shared" ca="1" si="3"/>
        <v>3.3114581158350593</v>
      </c>
      <c r="G41" s="86">
        <f ca="1">IF(ISERROR(A41),NA(),SUM(F$24:F41))</f>
        <v>41.825899440570069</v>
      </c>
      <c r="H41" s="86">
        <f t="shared" ca="1" si="4"/>
        <v>77.825899440570097</v>
      </c>
      <c r="I41" s="86"/>
      <c r="J41" s="86"/>
      <c r="K41" s="86"/>
      <c r="L41" s="86"/>
    </row>
    <row r="42" spans="1:12" x14ac:dyDescent="0.2">
      <c r="A42" s="90">
        <f t="shared" si="5"/>
        <v>18</v>
      </c>
      <c r="B42" s="90">
        <f t="shared" si="1"/>
        <v>47</v>
      </c>
      <c r="C42" s="91">
        <f t="shared" ca="1" si="0"/>
        <v>7.4790423558312752E-2</v>
      </c>
      <c r="D42" s="86">
        <f t="shared" si="2"/>
        <v>0</v>
      </c>
      <c r="E42" s="86">
        <f>IF(ISERROR(A42),NA(),SUM(D$24:D42))</f>
        <v>36</v>
      </c>
      <c r="F42" s="86">
        <f t="shared" ca="1" si="3"/>
        <v>5.8206319829668933</v>
      </c>
      <c r="G42" s="86">
        <f ca="1">IF(ISERROR(A42),NA(),SUM(F$24:F42))</f>
        <v>47.646531423536963</v>
      </c>
      <c r="H42" s="86">
        <f t="shared" ca="1" si="4"/>
        <v>83.646531423536985</v>
      </c>
      <c r="I42" s="86"/>
      <c r="J42" s="86"/>
      <c r="K42" s="86"/>
      <c r="L42" s="86"/>
    </row>
    <row r="43" spans="1:12" x14ac:dyDescent="0.2">
      <c r="A43" s="90">
        <f t="shared" si="5"/>
        <v>19</v>
      </c>
      <c r="B43" s="90">
        <f t="shared" si="1"/>
        <v>48</v>
      </c>
      <c r="C43" s="91">
        <f t="shared" ca="1" si="0"/>
        <v>6.9922519593754298E-2</v>
      </c>
      <c r="D43" s="86">
        <f t="shared" si="2"/>
        <v>0</v>
      </c>
      <c r="E43" s="86">
        <f>IF(ISERROR(A43),NA(),SUM(D$24:D43))</f>
        <v>36</v>
      </c>
      <c r="F43" s="86">
        <f t="shared" ca="1" si="3"/>
        <v>5.8487762324118497</v>
      </c>
      <c r="G43" s="86">
        <f ca="1">IF(ISERROR(A43),NA(),SUM(F$24:F43))</f>
        <v>53.495307655948814</v>
      </c>
      <c r="H43" s="86">
        <f t="shared" ca="1" si="4"/>
        <v>89.495307655948835</v>
      </c>
      <c r="I43" s="86"/>
      <c r="J43" s="86"/>
      <c r="K43" s="86"/>
      <c r="L43" s="86"/>
    </row>
    <row r="44" spans="1:12" x14ac:dyDescent="0.2">
      <c r="A44" s="90">
        <f t="shared" si="5"/>
        <v>20</v>
      </c>
      <c r="B44" s="90">
        <f t="shared" si="1"/>
        <v>49</v>
      </c>
      <c r="C44" s="91">
        <f t="shared" ca="1" si="0"/>
        <v>3.501831373523058E-2</v>
      </c>
      <c r="D44" s="86">
        <f t="shared" si="2"/>
        <v>0</v>
      </c>
      <c r="E44" s="86">
        <f>IF(ISERROR(A44),NA(),SUM(D$24:D44))</f>
        <v>36</v>
      </c>
      <c r="F44" s="86">
        <f t="shared" ca="1" si="3"/>
        <v>3.1339747613269995</v>
      </c>
      <c r="G44" s="86">
        <f ca="1">IF(ISERROR(A44),NA(),SUM(F$24:F44))</f>
        <v>56.62928241727581</v>
      </c>
      <c r="H44" s="86">
        <f t="shared" ca="1" si="4"/>
        <v>92.629282417275832</v>
      </c>
      <c r="I44" s="86"/>
      <c r="J44" s="86"/>
      <c r="K44" s="86"/>
      <c r="L44" s="86"/>
    </row>
    <row r="45" spans="1:12" x14ac:dyDescent="0.2">
      <c r="A45" s="90">
        <f t="shared" si="5"/>
        <v>21</v>
      </c>
      <c r="B45" s="90">
        <f t="shared" si="1"/>
        <v>50</v>
      </c>
      <c r="C45" s="91">
        <f t="shared" ca="1" si="0"/>
        <v>6.5465107924641247E-2</v>
      </c>
      <c r="D45" s="86">
        <f t="shared" si="2"/>
        <v>0</v>
      </c>
      <c r="E45" s="86">
        <f>IF(ISERROR(A45),NA(),SUM(D$24:D45))</f>
        <v>36</v>
      </c>
      <c r="F45" s="86">
        <f t="shared" ca="1" si="3"/>
        <v>6.0639859704290364</v>
      </c>
      <c r="G45" s="86">
        <f ca="1">IF(ISERROR(A45),NA(),SUM(F$24:F45))</f>
        <v>62.693268387704848</v>
      </c>
      <c r="H45" s="86">
        <f t="shared" ca="1" si="4"/>
        <v>98.693268387704862</v>
      </c>
      <c r="I45" s="86"/>
      <c r="J45" s="86"/>
      <c r="K45" s="86"/>
      <c r="L45" s="86"/>
    </row>
    <row r="46" spans="1:12" x14ac:dyDescent="0.2">
      <c r="A46" s="90">
        <f t="shared" si="5"/>
        <v>22</v>
      </c>
      <c r="B46" s="90">
        <f t="shared" si="1"/>
        <v>51</v>
      </c>
      <c r="C46" s="91">
        <f t="shared" ca="1" si="0"/>
        <v>3.5516155291200134E-2</v>
      </c>
      <c r="D46" s="86">
        <f t="shared" si="2"/>
        <v>0</v>
      </c>
      <c r="E46" s="86">
        <f>IF(ISERROR(A46),NA(),SUM(D$24:D46))</f>
        <v>36</v>
      </c>
      <c r="F46" s="86">
        <f t="shared" ca="1" si="3"/>
        <v>3.5052054462538189</v>
      </c>
      <c r="G46" s="86">
        <f ca="1">IF(ISERROR(A46),NA(),SUM(F$24:F46))</f>
        <v>66.198473833958673</v>
      </c>
      <c r="H46" s="86">
        <f t="shared" ca="1" si="4"/>
        <v>102.19847383395869</v>
      </c>
      <c r="I46" s="86"/>
      <c r="J46" s="86"/>
      <c r="K46" s="86"/>
      <c r="L46" s="86"/>
    </row>
    <row r="47" spans="1:12" x14ac:dyDescent="0.2">
      <c r="A47" s="90">
        <f t="shared" si="5"/>
        <v>23</v>
      </c>
      <c r="B47" s="90">
        <f t="shared" si="1"/>
        <v>52</v>
      </c>
      <c r="C47" s="91">
        <f t="shared" ca="1" si="0"/>
        <v>3.3578360877594346E-2</v>
      </c>
      <c r="D47" s="86">
        <f t="shared" si="2"/>
        <v>0</v>
      </c>
      <c r="E47" s="86">
        <f>IF(ISERROR(A47),NA(),SUM(D$24:D47))</f>
        <v>36</v>
      </c>
      <c r="F47" s="86">
        <f t="shared" ca="1" si="3"/>
        <v>3.431657235536048</v>
      </c>
      <c r="G47" s="86">
        <f ca="1">IF(ISERROR(A47),NA(),SUM(F$24:F47))</f>
        <v>69.630131069494723</v>
      </c>
      <c r="H47" s="86">
        <f t="shared" ca="1" si="4"/>
        <v>105.63013106949474</v>
      </c>
      <c r="I47" s="86"/>
      <c r="J47" s="86"/>
      <c r="K47" s="86"/>
      <c r="L47" s="86"/>
    </row>
    <row r="48" spans="1:12" x14ac:dyDescent="0.2">
      <c r="A48" s="90">
        <f t="shared" si="5"/>
        <v>24</v>
      </c>
      <c r="B48" s="90">
        <f t="shared" si="1"/>
        <v>53</v>
      </c>
      <c r="C48" s="91">
        <f t="shared" ca="1" si="0"/>
        <v>5.8461203046221044E-2</v>
      </c>
      <c r="D48" s="86">
        <f t="shared" si="2"/>
        <v>0</v>
      </c>
      <c r="E48" s="86">
        <f>IF(ISERROR(A48),NA(),SUM(D$24:D48))</f>
        <v>36</v>
      </c>
      <c r="F48" s="86">
        <f t="shared" ca="1" si="3"/>
        <v>6.175264540252674</v>
      </c>
      <c r="G48" s="86">
        <f ca="1">IF(ISERROR(A48),NA(),SUM(F$24:F48))</f>
        <v>75.805395609747393</v>
      </c>
      <c r="H48" s="86">
        <f t="shared" ca="1" si="4"/>
        <v>111.80539560974741</v>
      </c>
      <c r="I48" s="86"/>
      <c r="J48" s="86"/>
      <c r="K48" s="86"/>
      <c r="L48" s="86"/>
    </row>
    <row r="49" spans="1:12" x14ac:dyDescent="0.2">
      <c r="A49" s="90">
        <f t="shared" si="5"/>
        <v>25</v>
      </c>
      <c r="B49" s="90">
        <f t="shared" si="1"/>
        <v>54</v>
      </c>
      <c r="C49" s="91">
        <f t="shared" ca="1" si="0"/>
        <v>4.1513716107669234E-2</v>
      </c>
      <c r="D49" s="86">
        <f t="shared" si="2"/>
        <v>0</v>
      </c>
      <c r="E49" s="86">
        <f>IF(ISERROR(A49),NA(),SUM(D$24:D49))</f>
        <v>36</v>
      </c>
      <c r="F49" s="86">
        <f t="shared" ca="1" si="3"/>
        <v>4.6414574526487016</v>
      </c>
      <c r="G49" s="86">
        <f ca="1">IF(ISERROR(A49),NA(),SUM(F$24:F49))</f>
        <v>80.446853062396087</v>
      </c>
      <c r="H49" s="86">
        <f t="shared" ca="1" si="4"/>
        <v>116.44685306239612</v>
      </c>
      <c r="I49" s="86"/>
      <c r="J49" s="86"/>
      <c r="K49" s="86"/>
      <c r="L49" s="86"/>
    </row>
    <row r="50" spans="1:12" x14ac:dyDescent="0.2">
      <c r="A50" s="90">
        <f t="shared" si="5"/>
        <v>26</v>
      </c>
      <c r="B50" s="90">
        <f t="shared" si="1"/>
        <v>55</v>
      </c>
      <c r="C50" s="91">
        <f t="shared" ca="1" si="0"/>
        <v>3.2122303675532468E-2</v>
      </c>
      <c r="D50" s="86">
        <f t="shared" si="2"/>
        <v>0</v>
      </c>
      <c r="E50" s="86">
        <f>IF(ISERROR(A50),NA(),SUM(D$24:D50))</f>
        <v>36</v>
      </c>
      <c r="F50" s="86">
        <f t="shared" ca="1" si="3"/>
        <v>3.7405411761303959</v>
      </c>
      <c r="G50" s="86">
        <f ca="1">IF(ISERROR(A50),NA(),SUM(F$24:F50))</f>
        <v>84.18739423852648</v>
      </c>
      <c r="H50" s="86">
        <f t="shared" ca="1" si="4"/>
        <v>120.18739423852651</v>
      </c>
      <c r="I50" s="86"/>
      <c r="J50" s="86"/>
      <c r="K50" s="86"/>
      <c r="L50" s="86"/>
    </row>
    <row r="51" spans="1:12" x14ac:dyDescent="0.2">
      <c r="A51" s="90">
        <f t="shared" si="5"/>
        <v>27</v>
      </c>
      <c r="B51" s="90">
        <f t="shared" si="1"/>
        <v>56</v>
      </c>
      <c r="C51" s="91">
        <f t="shared" ca="1" si="0"/>
        <v>7.9558775498183743E-2</v>
      </c>
      <c r="D51" s="86">
        <f t="shared" si="2"/>
        <v>0</v>
      </c>
      <c r="E51" s="86">
        <f>IF(ISERROR(A51),NA(),SUM(D$24:D51))</f>
        <v>36</v>
      </c>
      <c r="F51" s="86">
        <f t="shared" ca="1" si="3"/>
        <v>9.5619619159346332</v>
      </c>
      <c r="G51" s="86">
        <f ca="1">IF(ISERROR(A51),NA(),SUM(F$24:F51))</f>
        <v>93.749356154461111</v>
      </c>
      <c r="H51" s="86">
        <f t="shared" ca="1" si="4"/>
        <v>129.74935615446114</v>
      </c>
      <c r="I51" s="86"/>
      <c r="J51" s="86"/>
      <c r="K51" s="86"/>
      <c r="L51" s="86"/>
    </row>
    <row r="52" spans="1:12" x14ac:dyDescent="0.2">
      <c r="A52" s="90">
        <f t="shared" si="5"/>
        <v>28</v>
      </c>
      <c r="B52" s="90">
        <f t="shared" si="1"/>
        <v>57</v>
      </c>
      <c r="C52" s="91">
        <f t="shared" ca="1" si="0"/>
        <v>7.0894240685506954E-2</v>
      </c>
      <c r="D52" s="86">
        <f t="shared" si="2"/>
        <v>0</v>
      </c>
      <c r="E52" s="86">
        <f>IF(ISERROR(A52),NA(),SUM(D$24:D52))</f>
        <v>36</v>
      </c>
      <c r="F52" s="86">
        <f t="shared" ca="1" si="3"/>
        <v>9.1984820840039312</v>
      </c>
      <c r="G52" s="86">
        <f ca="1">IF(ISERROR(A52),NA(),SUM(F$24:F52))</f>
        <v>102.94783823846504</v>
      </c>
      <c r="H52" s="86">
        <f t="shared" ca="1" si="4"/>
        <v>138.94783823846507</v>
      </c>
      <c r="I52" s="86"/>
      <c r="J52" s="86"/>
      <c r="K52" s="86"/>
      <c r="L52" s="86"/>
    </row>
    <row r="53" spans="1:12" x14ac:dyDescent="0.2">
      <c r="A53" s="90">
        <f t="shared" si="5"/>
        <v>29</v>
      </c>
      <c r="B53" s="90">
        <f t="shared" si="1"/>
        <v>58</v>
      </c>
      <c r="C53" s="91">
        <f t="shared" ca="1" si="0"/>
        <v>6.3855421387864736E-2</v>
      </c>
      <c r="D53" s="86">
        <f t="shared" si="2"/>
        <v>0</v>
      </c>
      <c r="E53" s="86">
        <f>IF(ISERROR(A53),NA(),SUM(D$24:D53))</f>
        <v>36</v>
      </c>
      <c r="F53" s="86">
        <f t="shared" ca="1" si="3"/>
        <v>8.8725727616500514</v>
      </c>
      <c r="G53" s="86">
        <f ca="1">IF(ISERROR(A53),NA(),SUM(F$24:F53))</f>
        <v>111.82041100011509</v>
      </c>
      <c r="H53" s="86">
        <f t="shared" ca="1" si="4"/>
        <v>147.82041100011512</v>
      </c>
      <c r="I53" s="86"/>
      <c r="J53" s="86"/>
      <c r="K53" s="86"/>
      <c r="L53" s="86"/>
    </row>
    <row r="54" spans="1:12" x14ac:dyDescent="0.2">
      <c r="A54" s="90">
        <f t="shared" si="5"/>
        <v>30</v>
      </c>
      <c r="B54" s="90">
        <f t="shared" si="1"/>
        <v>59</v>
      </c>
      <c r="C54" s="91">
        <f t="shared" ca="1" si="0"/>
        <v>6.6092183713532954E-2</v>
      </c>
      <c r="D54" s="86">
        <f t="shared" si="2"/>
        <v>0</v>
      </c>
      <c r="E54" s="86">
        <f>IF(ISERROR(A54),NA(),SUM(D$24:D54))</f>
        <v>36</v>
      </c>
      <c r="F54" s="86">
        <f t="shared" ca="1" si="3"/>
        <v>9.7697737604295565</v>
      </c>
      <c r="G54" s="86">
        <f ca="1">IF(ISERROR(A54),NA(),SUM(F$24:F54))</f>
        <v>121.59018476054464</v>
      </c>
      <c r="H54" s="86">
        <f t="shared" ca="1" si="4"/>
        <v>157.59018476054467</v>
      </c>
      <c r="I54" s="86"/>
      <c r="J54" s="86"/>
      <c r="K54" s="86"/>
      <c r="L54" s="86"/>
    </row>
    <row r="55" spans="1:12" x14ac:dyDescent="0.2">
      <c r="A55" s="90" t="e">
        <f>IF(A54&lt;$H$5,A54+1,NA())</f>
        <v>#N/A</v>
      </c>
      <c r="B55" s="90" t="e">
        <f t="shared" si="1"/>
        <v>#N/A</v>
      </c>
      <c r="C55" s="91" t="e">
        <f t="shared" ca="1" si="0"/>
        <v>#N/A</v>
      </c>
      <c r="D55" s="86" t="e">
        <f t="shared" si="2"/>
        <v>#N/A</v>
      </c>
      <c r="E55" s="86" t="e">
        <f>IF(ISERROR(A55),NA(),SUM(D$24:D55))</f>
        <v>#N/A</v>
      </c>
      <c r="F55" s="86" t="e">
        <f t="shared" si="3"/>
        <v>#N/A</v>
      </c>
      <c r="G55" s="86" t="e">
        <f>IF(ISERROR(A55),NA(),SUM(F$24:F55))</f>
        <v>#N/A</v>
      </c>
      <c r="H55" s="86" t="e">
        <f t="shared" si="4"/>
        <v>#N/A</v>
      </c>
      <c r="I55" s="86"/>
      <c r="J55" s="86"/>
      <c r="K55" s="86"/>
      <c r="L55" s="86"/>
    </row>
    <row r="56" spans="1:12" x14ac:dyDescent="0.2">
      <c r="A56" s="90" t="e">
        <f t="shared" si="5"/>
        <v>#N/A</v>
      </c>
      <c r="B56" s="90" t="e">
        <f t="shared" si="1"/>
        <v>#N/A</v>
      </c>
      <c r="C56" s="91" t="e">
        <f t="shared" ca="1" si="0"/>
        <v>#N/A</v>
      </c>
      <c r="D56" s="86" t="e">
        <f t="shared" si="2"/>
        <v>#N/A</v>
      </c>
      <c r="E56" s="86" t="e">
        <f>IF(ISERROR(A56),NA(),SUM(D$24:D56))</f>
        <v>#N/A</v>
      </c>
      <c r="F56" s="86" t="e">
        <f t="shared" si="3"/>
        <v>#N/A</v>
      </c>
      <c r="G56" s="86" t="e">
        <f>IF(ISERROR(A56),NA(),SUM(F$24:F56))</f>
        <v>#N/A</v>
      </c>
      <c r="H56" s="86" t="e">
        <f t="shared" si="4"/>
        <v>#N/A</v>
      </c>
      <c r="I56" s="86"/>
      <c r="J56" s="86"/>
      <c r="K56" s="86"/>
      <c r="L56" s="86"/>
    </row>
    <row r="57" spans="1:12" x14ac:dyDescent="0.2">
      <c r="A57" s="90" t="e">
        <f t="shared" si="5"/>
        <v>#N/A</v>
      </c>
      <c r="B57" s="90" t="e">
        <f t="shared" si="1"/>
        <v>#N/A</v>
      </c>
      <c r="C57" s="91" t="e">
        <f t="shared" ref="C57:C84" ca="1" si="6">IF(ISERROR(A57),NA(),IF(randrate,$D$16+RAND()*($D$17-$D$16),$D$9))</f>
        <v>#N/A</v>
      </c>
      <c r="D57" s="86" t="e">
        <f t="shared" si="2"/>
        <v>#N/A</v>
      </c>
      <c r="E57" s="86" t="e">
        <f>IF(ISERROR(A57),NA(),SUM(D$24:D57))</f>
        <v>#N/A</v>
      </c>
      <c r="F57" s="86" t="e">
        <f t="shared" si="3"/>
        <v>#N/A</v>
      </c>
      <c r="G57" s="86" t="e">
        <f>IF(ISERROR(A57),NA(),SUM(F$24:F57))</f>
        <v>#N/A</v>
      </c>
      <c r="H57" s="86" t="e">
        <f t="shared" si="4"/>
        <v>#N/A</v>
      </c>
      <c r="I57" s="86"/>
      <c r="J57" s="86"/>
      <c r="K57" s="86"/>
      <c r="L57" s="86"/>
    </row>
    <row r="58" spans="1:12" x14ac:dyDescent="0.2">
      <c r="A58" s="90" t="e">
        <f t="shared" si="5"/>
        <v>#N/A</v>
      </c>
      <c r="B58" s="90" t="e">
        <f t="shared" si="1"/>
        <v>#N/A</v>
      </c>
      <c r="C58" s="91" t="e">
        <f t="shared" ca="1" si="6"/>
        <v>#N/A</v>
      </c>
      <c r="D58" s="86" t="e">
        <f t="shared" si="2"/>
        <v>#N/A</v>
      </c>
      <c r="E58" s="86" t="e">
        <f>IF(ISERROR(A58),NA(),SUM(D$24:D58))</f>
        <v>#N/A</v>
      </c>
      <c r="F58" s="86" t="e">
        <f t="shared" si="3"/>
        <v>#N/A</v>
      </c>
      <c r="G58" s="86" t="e">
        <f>IF(ISERROR(A58),NA(),SUM(F$24:F58))</f>
        <v>#N/A</v>
      </c>
      <c r="H58" s="86" t="e">
        <f t="shared" si="4"/>
        <v>#N/A</v>
      </c>
      <c r="I58" s="86"/>
      <c r="J58" s="86"/>
      <c r="K58" s="86"/>
      <c r="L58" s="86"/>
    </row>
    <row r="59" spans="1:12" x14ac:dyDescent="0.2">
      <c r="A59" s="90" t="e">
        <f t="shared" si="5"/>
        <v>#N/A</v>
      </c>
      <c r="B59" s="90" t="e">
        <f t="shared" si="1"/>
        <v>#N/A</v>
      </c>
      <c r="C59" s="91" t="e">
        <f t="shared" ca="1" si="6"/>
        <v>#N/A</v>
      </c>
      <c r="D59" s="86" t="e">
        <f t="shared" si="2"/>
        <v>#N/A</v>
      </c>
      <c r="E59" s="86" t="e">
        <f>IF(ISERROR(A59),NA(),SUM(D$24:D59))</f>
        <v>#N/A</v>
      </c>
      <c r="F59" s="86" t="e">
        <f t="shared" si="3"/>
        <v>#N/A</v>
      </c>
      <c r="G59" s="86" t="e">
        <f>IF(ISERROR(A59),NA(),SUM(F$24:F59))</f>
        <v>#N/A</v>
      </c>
      <c r="H59" s="86" t="e">
        <f t="shared" si="4"/>
        <v>#N/A</v>
      </c>
      <c r="I59" s="86"/>
      <c r="J59" s="86"/>
      <c r="K59" s="86"/>
      <c r="L59" s="86"/>
    </row>
    <row r="60" spans="1:12" x14ac:dyDescent="0.2">
      <c r="A60" s="90" t="e">
        <f t="shared" si="5"/>
        <v>#N/A</v>
      </c>
      <c r="B60" s="90" t="e">
        <f t="shared" si="1"/>
        <v>#N/A</v>
      </c>
      <c r="C60" s="91" t="e">
        <f t="shared" ca="1" si="6"/>
        <v>#N/A</v>
      </c>
      <c r="D60" s="86" t="e">
        <f t="shared" si="2"/>
        <v>#N/A</v>
      </c>
      <c r="E60" s="86" t="e">
        <f>IF(ISERROR(A60),NA(),SUM(D$24:D60))</f>
        <v>#N/A</v>
      </c>
      <c r="F60" s="86" t="e">
        <f t="shared" si="3"/>
        <v>#N/A</v>
      </c>
      <c r="G60" s="86" t="e">
        <f>IF(ISERROR(A60),NA(),SUM(F$24:F60))</f>
        <v>#N/A</v>
      </c>
      <c r="H60" s="86" t="e">
        <f t="shared" si="4"/>
        <v>#N/A</v>
      </c>
      <c r="I60" s="86"/>
      <c r="J60" s="86"/>
      <c r="K60" s="86"/>
      <c r="L60" s="86"/>
    </row>
    <row r="61" spans="1:12" x14ac:dyDescent="0.2">
      <c r="A61" s="90" t="e">
        <f t="shared" si="5"/>
        <v>#N/A</v>
      </c>
      <c r="B61" s="90" t="e">
        <f t="shared" si="1"/>
        <v>#N/A</v>
      </c>
      <c r="C61" s="91" t="e">
        <f t="shared" ca="1" si="6"/>
        <v>#N/A</v>
      </c>
      <c r="D61" s="86" t="e">
        <f t="shared" si="2"/>
        <v>#N/A</v>
      </c>
      <c r="E61" s="86" t="e">
        <f>IF(ISERROR(A61),NA(),SUM(D$24:D61))</f>
        <v>#N/A</v>
      </c>
      <c r="F61" s="86" t="e">
        <f t="shared" si="3"/>
        <v>#N/A</v>
      </c>
      <c r="G61" s="86" t="e">
        <f>IF(ISERROR(A61),NA(),SUM(F$24:F61))</f>
        <v>#N/A</v>
      </c>
      <c r="H61" s="86" t="e">
        <f t="shared" si="4"/>
        <v>#N/A</v>
      </c>
      <c r="I61" s="86"/>
      <c r="J61" s="86"/>
      <c r="K61" s="86"/>
      <c r="L61" s="86"/>
    </row>
    <row r="62" spans="1:12" x14ac:dyDescent="0.2">
      <c r="A62" s="90" t="e">
        <f t="shared" si="5"/>
        <v>#N/A</v>
      </c>
      <c r="B62" s="90" t="e">
        <f t="shared" si="1"/>
        <v>#N/A</v>
      </c>
      <c r="C62" s="91" t="e">
        <f t="shared" ca="1" si="6"/>
        <v>#N/A</v>
      </c>
      <c r="D62" s="86" t="e">
        <f t="shared" si="2"/>
        <v>#N/A</v>
      </c>
      <c r="E62" s="86" t="e">
        <f>IF(ISERROR(A62),NA(),SUM(D$24:D62))</f>
        <v>#N/A</v>
      </c>
      <c r="F62" s="86" t="e">
        <f t="shared" si="3"/>
        <v>#N/A</v>
      </c>
      <c r="G62" s="86" t="e">
        <f>IF(ISERROR(A62),NA(),SUM(F$24:F62))</f>
        <v>#N/A</v>
      </c>
      <c r="H62" s="86" t="e">
        <f t="shared" si="4"/>
        <v>#N/A</v>
      </c>
      <c r="I62" s="86"/>
      <c r="J62" s="86"/>
      <c r="K62" s="86"/>
      <c r="L62" s="86"/>
    </row>
    <row r="63" spans="1:12" x14ac:dyDescent="0.2">
      <c r="A63" s="90" t="e">
        <f t="shared" si="5"/>
        <v>#N/A</v>
      </c>
      <c r="B63" s="90" t="e">
        <f t="shared" si="1"/>
        <v>#N/A</v>
      </c>
      <c r="C63" s="91" t="e">
        <f t="shared" ca="1" si="6"/>
        <v>#N/A</v>
      </c>
      <c r="D63" s="86" t="e">
        <f t="shared" si="2"/>
        <v>#N/A</v>
      </c>
      <c r="E63" s="86" t="e">
        <f>IF(ISERROR(A63),NA(),SUM(D$24:D63))</f>
        <v>#N/A</v>
      </c>
      <c r="F63" s="86" t="e">
        <f t="shared" si="3"/>
        <v>#N/A</v>
      </c>
      <c r="G63" s="86" t="e">
        <f>IF(ISERROR(A63),NA(),SUM(F$24:F63))</f>
        <v>#N/A</v>
      </c>
      <c r="H63" s="86" t="e">
        <f t="shared" si="4"/>
        <v>#N/A</v>
      </c>
      <c r="I63" s="86"/>
      <c r="J63" s="86"/>
      <c r="K63" s="86"/>
      <c r="L63" s="86"/>
    </row>
    <row r="64" spans="1:12" x14ac:dyDescent="0.2">
      <c r="A64" s="90" t="e">
        <f t="shared" si="5"/>
        <v>#N/A</v>
      </c>
      <c r="B64" s="90" t="e">
        <f t="shared" si="1"/>
        <v>#N/A</v>
      </c>
      <c r="C64" s="91" t="e">
        <f t="shared" ca="1" si="6"/>
        <v>#N/A</v>
      </c>
      <c r="D64" s="86" t="e">
        <f t="shared" si="2"/>
        <v>#N/A</v>
      </c>
      <c r="E64" s="86" t="e">
        <f>IF(ISERROR(A64),NA(),SUM(D$24:D64))</f>
        <v>#N/A</v>
      </c>
      <c r="F64" s="86" t="e">
        <f t="shared" si="3"/>
        <v>#N/A</v>
      </c>
      <c r="G64" s="86" t="e">
        <f>IF(ISERROR(A64),NA(),SUM(F$24:F64))</f>
        <v>#N/A</v>
      </c>
      <c r="H64" s="86" t="e">
        <f t="shared" si="4"/>
        <v>#N/A</v>
      </c>
      <c r="I64" s="86"/>
      <c r="J64" s="86"/>
      <c r="K64" s="86"/>
      <c r="L64" s="86"/>
    </row>
    <row r="65" spans="1:12" x14ac:dyDescent="0.2">
      <c r="A65" s="90" t="e">
        <f t="shared" si="5"/>
        <v>#N/A</v>
      </c>
      <c r="B65" s="90" t="e">
        <f t="shared" si="1"/>
        <v>#N/A</v>
      </c>
      <c r="C65" s="91" t="e">
        <f t="shared" ca="1" si="6"/>
        <v>#N/A</v>
      </c>
      <c r="D65" s="86" t="e">
        <f t="shared" si="2"/>
        <v>#N/A</v>
      </c>
      <c r="E65" s="86" t="e">
        <f>IF(ISERROR(A65),NA(),SUM(D$24:D65))</f>
        <v>#N/A</v>
      </c>
      <c r="F65" s="86" t="e">
        <f t="shared" si="3"/>
        <v>#N/A</v>
      </c>
      <c r="G65" s="86" t="e">
        <f>IF(ISERROR(A65),NA(),SUM(F$24:F65))</f>
        <v>#N/A</v>
      </c>
      <c r="H65" s="86" t="e">
        <f t="shared" si="4"/>
        <v>#N/A</v>
      </c>
      <c r="I65" s="86"/>
      <c r="J65" s="86"/>
      <c r="K65" s="86"/>
      <c r="L65" s="86"/>
    </row>
    <row r="66" spans="1:12" x14ac:dyDescent="0.2">
      <c r="A66" s="90" t="e">
        <f t="shared" si="5"/>
        <v>#N/A</v>
      </c>
      <c r="B66" s="90" t="e">
        <f t="shared" si="1"/>
        <v>#N/A</v>
      </c>
      <c r="C66" s="91" t="e">
        <f t="shared" ca="1" si="6"/>
        <v>#N/A</v>
      </c>
      <c r="D66" s="86" t="e">
        <f t="shared" si="2"/>
        <v>#N/A</v>
      </c>
      <c r="E66" s="86" t="e">
        <f>IF(ISERROR(A66),NA(),SUM(D$24:D66))</f>
        <v>#N/A</v>
      </c>
      <c r="F66" s="86" t="e">
        <f t="shared" si="3"/>
        <v>#N/A</v>
      </c>
      <c r="G66" s="86" t="e">
        <f>IF(ISERROR(A66),NA(),SUM(F$24:F66))</f>
        <v>#N/A</v>
      </c>
      <c r="H66" s="86" t="e">
        <f t="shared" si="4"/>
        <v>#N/A</v>
      </c>
      <c r="I66" s="86"/>
      <c r="J66" s="86"/>
      <c r="K66" s="86"/>
      <c r="L66" s="86"/>
    </row>
    <row r="67" spans="1:12" x14ac:dyDescent="0.2">
      <c r="A67" s="90" t="e">
        <f t="shared" si="5"/>
        <v>#N/A</v>
      </c>
      <c r="B67" s="90" t="e">
        <f t="shared" si="1"/>
        <v>#N/A</v>
      </c>
      <c r="C67" s="91" t="e">
        <f t="shared" ca="1" si="6"/>
        <v>#N/A</v>
      </c>
      <c r="D67" s="86" t="e">
        <f t="shared" si="2"/>
        <v>#N/A</v>
      </c>
      <c r="E67" s="86" t="e">
        <f>IF(ISERROR(A67),NA(),SUM(D$24:D67))</f>
        <v>#N/A</v>
      </c>
      <c r="F67" s="86" t="e">
        <f t="shared" si="3"/>
        <v>#N/A</v>
      </c>
      <c r="G67" s="86" t="e">
        <f>IF(ISERROR(A67),NA(),SUM(F$24:F67))</f>
        <v>#N/A</v>
      </c>
      <c r="H67" s="86" t="e">
        <f t="shared" si="4"/>
        <v>#N/A</v>
      </c>
      <c r="I67" s="86"/>
      <c r="J67" s="86"/>
      <c r="K67" s="86"/>
      <c r="L67" s="86"/>
    </row>
    <row r="68" spans="1:12" x14ac:dyDescent="0.2">
      <c r="A68" s="90" t="e">
        <f t="shared" si="5"/>
        <v>#N/A</v>
      </c>
      <c r="B68" s="90" t="e">
        <f t="shared" si="1"/>
        <v>#N/A</v>
      </c>
      <c r="C68" s="91" t="e">
        <f t="shared" ca="1" si="6"/>
        <v>#N/A</v>
      </c>
      <c r="D68" s="86" t="e">
        <f t="shared" si="2"/>
        <v>#N/A</v>
      </c>
      <c r="E68" s="86" t="e">
        <f>IF(ISERROR(A68),NA(),SUM(D$24:D68))</f>
        <v>#N/A</v>
      </c>
      <c r="F68" s="86" t="e">
        <f t="shared" si="3"/>
        <v>#N/A</v>
      </c>
      <c r="G68" s="86" t="e">
        <f>IF(ISERROR(A68),NA(),SUM(F$24:F68))</f>
        <v>#N/A</v>
      </c>
      <c r="H68" s="86" t="e">
        <f t="shared" si="4"/>
        <v>#N/A</v>
      </c>
      <c r="I68" s="86"/>
      <c r="J68" s="86"/>
      <c r="K68" s="86"/>
      <c r="L68" s="86"/>
    </row>
    <row r="69" spans="1:12" x14ac:dyDescent="0.2">
      <c r="A69" s="90" t="e">
        <f t="shared" si="5"/>
        <v>#N/A</v>
      </c>
      <c r="B69" s="90" t="e">
        <f t="shared" si="1"/>
        <v>#N/A</v>
      </c>
      <c r="C69" s="91" t="e">
        <f t="shared" ca="1" si="6"/>
        <v>#N/A</v>
      </c>
      <c r="D69" s="86" t="e">
        <f t="shared" si="2"/>
        <v>#N/A</v>
      </c>
      <c r="E69" s="86" t="e">
        <f>IF(ISERROR(A69),NA(),SUM(D$24:D69))</f>
        <v>#N/A</v>
      </c>
      <c r="F69" s="86" t="e">
        <f t="shared" si="3"/>
        <v>#N/A</v>
      </c>
      <c r="G69" s="86" t="e">
        <f>IF(ISERROR(A69),NA(),SUM(F$24:F69))</f>
        <v>#N/A</v>
      </c>
      <c r="H69" s="86" t="e">
        <f t="shared" si="4"/>
        <v>#N/A</v>
      </c>
      <c r="I69" s="86"/>
      <c r="J69" s="86"/>
      <c r="K69" s="86"/>
      <c r="L69" s="86"/>
    </row>
    <row r="70" spans="1:12" x14ac:dyDescent="0.2">
      <c r="A70" s="90" t="e">
        <f t="shared" si="5"/>
        <v>#N/A</v>
      </c>
      <c r="B70" s="90" t="e">
        <f t="shared" si="1"/>
        <v>#N/A</v>
      </c>
      <c r="C70" s="91" t="e">
        <f t="shared" ca="1" si="6"/>
        <v>#N/A</v>
      </c>
      <c r="D70" s="86" t="e">
        <f t="shared" si="2"/>
        <v>#N/A</v>
      </c>
      <c r="E70" s="86" t="e">
        <f>IF(ISERROR(A70),NA(),SUM(D$24:D70))</f>
        <v>#N/A</v>
      </c>
      <c r="F70" s="86" t="e">
        <f t="shared" si="3"/>
        <v>#N/A</v>
      </c>
      <c r="G70" s="86" t="e">
        <f>IF(ISERROR(A70),NA(),SUM(F$24:F70))</f>
        <v>#N/A</v>
      </c>
      <c r="H70" s="86" t="e">
        <f t="shared" si="4"/>
        <v>#N/A</v>
      </c>
      <c r="I70" s="86"/>
      <c r="J70" s="86"/>
      <c r="K70" s="86"/>
      <c r="L70" s="86"/>
    </row>
    <row r="71" spans="1:12" x14ac:dyDescent="0.2">
      <c r="A71" s="90" t="e">
        <f t="shared" si="5"/>
        <v>#N/A</v>
      </c>
      <c r="B71" s="90" t="e">
        <f t="shared" si="1"/>
        <v>#N/A</v>
      </c>
      <c r="C71" s="91" t="e">
        <f t="shared" ca="1" si="6"/>
        <v>#N/A</v>
      </c>
      <c r="D71" s="86" t="e">
        <f t="shared" si="2"/>
        <v>#N/A</v>
      </c>
      <c r="E71" s="86" t="e">
        <f>IF(ISERROR(A71),NA(),SUM(D$24:D71))</f>
        <v>#N/A</v>
      </c>
      <c r="F71" s="86" t="e">
        <f t="shared" si="3"/>
        <v>#N/A</v>
      </c>
      <c r="G71" s="86" t="e">
        <f>IF(ISERROR(A71),NA(),SUM(F$24:F71))</f>
        <v>#N/A</v>
      </c>
      <c r="H71" s="86" t="e">
        <f t="shared" si="4"/>
        <v>#N/A</v>
      </c>
      <c r="I71" s="86"/>
      <c r="J71" s="86"/>
      <c r="K71" s="86"/>
      <c r="L71" s="86"/>
    </row>
    <row r="72" spans="1:12" x14ac:dyDescent="0.2">
      <c r="A72" s="90" t="e">
        <f t="shared" si="5"/>
        <v>#N/A</v>
      </c>
      <c r="B72" s="90" t="e">
        <f t="shared" si="1"/>
        <v>#N/A</v>
      </c>
      <c r="C72" s="91" t="e">
        <f t="shared" ca="1" si="6"/>
        <v>#N/A</v>
      </c>
      <c r="D72" s="86" t="e">
        <f t="shared" si="2"/>
        <v>#N/A</v>
      </c>
      <c r="E72" s="86" t="e">
        <f>IF(ISERROR(A72),NA(),SUM(D$24:D72))</f>
        <v>#N/A</v>
      </c>
      <c r="F72" s="86" t="e">
        <f t="shared" si="3"/>
        <v>#N/A</v>
      </c>
      <c r="G72" s="86" t="e">
        <f>IF(ISERROR(A72),NA(),SUM(F$24:F72))</f>
        <v>#N/A</v>
      </c>
      <c r="H72" s="86" t="e">
        <f t="shared" si="4"/>
        <v>#N/A</v>
      </c>
      <c r="I72" s="86"/>
      <c r="J72" s="86"/>
      <c r="K72" s="86"/>
      <c r="L72" s="86"/>
    </row>
    <row r="73" spans="1:12" x14ac:dyDescent="0.2">
      <c r="A73" s="90" t="e">
        <f t="shared" si="5"/>
        <v>#N/A</v>
      </c>
      <c r="B73" s="90" t="e">
        <f t="shared" si="1"/>
        <v>#N/A</v>
      </c>
      <c r="C73" s="91" t="e">
        <f t="shared" ca="1" si="6"/>
        <v>#N/A</v>
      </c>
      <c r="D73" s="86" t="e">
        <f t="shared" si="2"/>
        <v>#N/A</v>
      </c>
      <c r="E73" s="86" t="e">
        <f>IF(ISERROR(A73),NA(),SUM(D$24:D73))</f>
        <v>#N/A</v>
      </c>
      <c r="F73" s="86" t="e">
        <f t="shared" si="3"/>
        <v>#N/A</v>
      </c>
      <c r="G73" s="86" t="e">
        <f>IF(ISERROR(A73),NA(),SUM(F$24:F73))</f>
        <v>#N/A</v>
      </c>
      <c r="H73" s="86" t="e">
        <f t="shared" si="4"/>
        <v>#N/A</v>
      </c>
      <c r="I73" s="86"/>
      <c r="J73" s="86"/>
      <c r="K73" s="86"/>
      <c r="L73" s="86"/>
    </row>
    <row r="74" spans="1:12" x14ac:dyDescent="0.2">
      <c r="A74" s="90" t="e">
        <f t="shared" si="5"/>
        <v>#N/A</v>
      </c>
      <c r="B74" s="90" t="e">
        <f t="shared" si="1"/>
        <v>#N/A</v>
      </c>
      <c r="C74" s="91" t="e">
        <f t="shared" ca="1" si="6"/>
        <v>#N/A</v>
      </c>
      <c r="D74" s="86" t="e">
        <f t="shared" si="2"/>
        <v>#N/A</v>
      </c>
      <c r="E74" s="86" t="e">
        <f>IF(ISERROR(A74),NA(),SUM(D$24:D74))</f>
        <v>#N/A</v>
      </c>
      <c r="F74" s="86" t="e">
        <f t="shared" si="3"/>
        <v>#N/A</v>
      </c>
      <c r="G74" s="86" t="e">
        <f>IF(ISERROR(A74),NA(),SUM(F$24:F74))</f>
        <v>#N/A</v>
      </c>
      <c r="H74" s="86" t="e">
        <f t="shared" si="4"/>
        <v>#N/A</v>
      </c>
      <c r="I74" s="86"/>
      <c r="J74" s="86"/>
      <c r="K74" s="86"/>
      <c r="L74" s="86"/>
    </row>
    <row r="75" spans="1:12" x14ac:dyDescent="0.2">
      <c r="A75" s="90" t="e">
        <f t="shared" si="5"/>
        <v>#N/A</v>
      </c>
      <c r="B75" s="90" t="e">
        <f t="shared" si="1"/>
        <v>#N/A</v>
      </c>
      <c r="C75" s="91" t="e">
        <f t="shared" ca="1" si="6"/>
        <v>#N/A</v>
      </c>
      <c r="D75" s="86" t="e">
        <f t="shared" si="2"/>
        <v>#N/A</v>
      </c>
      <c r="E75" s="86" t="e">
        <f>IF(ISERROR(A75),NA(),SUM(D$24:D75))</f>
        <v>#N/A</v>
      </c>
      <c r="F75" s="86" t="e">
        <f t="shared" si="3"/>
        <v>#N/A</v>
      </c>
      <c r="G75" s="86" t="e">
        <f>IF(ISERROR(A75),NA(),SUM(F$24:F75))</f>
        <v>#N/A</v>
      </c>
      <c r="H75" s="86" t="e">
        <f t="shared" si="4"/>
        <v>#N/A</v>
      </c>
      <c r="I75" s="86"/>
      <c r="J75" s="86"/>
      <c r="K75" s="86"/>
      <c r="L75" s="86"/>
    </row>
    <row r="76" spans="1:12" x14ac:dyDescent="0.2">
      <c r="A76" s="90" t="e">
        <f t="shared" si="5"/>
        <v>#N/A</v>
      </c>
      <c r="B76" s="90" t="e">
        <f t="shared" si="1"/>
        <v>#N/A</v>
      </c>
      <c r="C76" s="91" t="e">
        <f t="shared" ca="1" si="6"/>
        <v>#N/A</v>
      </c>
      <c r="D76" s="86" t="e">
        <f t="shared" si="2"/>
        <v>#N/A</v>
      </c>
      <c r="E76" s="86" t="e">
        <f>IF(ISERROR(A76),NA(),SUM(D$24:D76))</f>
        <v>#N/A</v>
      </c>
      <c r="F76" s="86" t="e">
        <f t="shared" si="3"/>
        <v>#N/A</v>
      </c>
      <c r="G76" s="86" t="e">
        <f>IF(ISERROR(A76),NA(),SUM(F$24:F76))</f>
        <v>#N/A</v>
      </c>
      <c r="H76" s="86" t="e">
        <f t="shared" si="4"/>
        <v>#N/A</v>
      </c>
      <c r="I76" s="86"/>
      <c r="J76" s="86"/>
      <c r="K76" s="86"/>
      <c r="L76" s="86"/>
    </row>
    <row r="77" spans="1:12" x14ac:dyDescent="0.2">
      <c r="A77" s="90" t="e">
        <f t="shared" si="5"/>
        <v>#N/A</v>
      </c>
      <c r="B77" s="90" t="e">
        <f t="shared" si="1"/>
        <v>#N/A</v>
      </c>
      <c r="C77" s="91" t="e">
        <f t="shared" ca="1" si="6"/>
        <v>#N/A</v>
      </c>
      <c r="D77" s="86" t="e">
        <f t="shared" si="2"/>
        <v>#N/A</v>
      </c>
      <c r="E77" s="86" t="e">
        <f>IF(ISERROR(A77),NA(),SUM(D$24:D77))</f>
        <v>#N/A</v>
      </c>
      <c r="F77" s="86" t="e">
        <f t="shared" si="3"/>
        <v>#N/A</v>
      </c>
      <c r="G77" s="86" t="e">
        <f>IF(ISERROR(A77),NA(),SUM(F$24:F77))</f>
        <v>#N/A</v>
      </c>
      <c r="H77" s="86" t="e">
        <f t="shared" si="4"/>
        <v>#N/A</v>
      </c>
      <c r="I77" s="86"/>
      <c r="J77" s="86"/>
      <c r="K77" s="86"/>
      <c r="L77" s="86"/>
    </row>
    <row r="78" spans="1:12" x14ac:dyDescent="0.2">
      <c r="A78" s="90" t="e">
        <f t="shared" si="5"/>
        <v>#N/A</v>
      </c>
      <c r="B78" s="90" t="e">
        <f t="shared" si="1"/>
        <v>#N/A</v>
      </c>
      <c r="C78" s="91" t="e">
        <f t="shared" ca="1" si="6"/>
        <v>#N/A</v>
      </c>
      <c r="D78" s="86" t="e">
        <f t="shared" si="2"/>
        <v>#N/A</v>
      </c>
      <c r="E78" s="86" t="e">
        <f>IF(ISERROR(A78),NA(),SUM(D$24:D78))</f>
        <v>#N/A</v>
      </c>
      <c r="F78" s="86" t="e">
        <f t="shared" si="3"/>
        <v>#N/A</v>
      </c>
      <c r="G78" s="86" t="e">
        <f>IF(ISERROR(A78),NA(),SUM(F$24:F78))</f>
        <v>#N/A</v>
      </c>
      <c r="H78" s="86" t="e">
        <f t="shared" si="4"/>
        <v>#N/A</v>
      </c>
      <c r="I78" s="86"/>
      <c r="J78" s="86"/>
      <c r="K78" s="86"/>
      <c r="L78" s="86"/>
    </row>
    <row r="79" spans="1:12" x14ac:dyDescent="0.2">
      <c r="A79" s="90" t="e">
        <f t="shared" si="5"/>
        <v>#N/A</v>
      </c>
      <c r="B79" s="90" t="e">
        <f t="shared" si="1"/>
        <v>#N/A</v>
      </c>
      <c r="C79" s="91" t="e">
        <f t="shared" ca="1" si="6"/>
        <v>#N/A</v>
      </c>
      <c r="D79" s="86" t="e">
        <f t="shared" si="2"/>
        <v>#N/A</v>
      </c>
      <c r="E79" s="86" t="e">
        <f>IF(ISERROR(A79),NA(),SUM(D$24:D79))</f>
        <v>#N/A</v>
      </c>
      <c r="F79" s="86" t="e">
        <f t="shared" si="3"/>
        <v>#N/A</v>
      </c>
      <c r="G79" s="86" t="e">
        <f>IF(ISERROR(A79),NA(),SUM(F$24:F79))</f>
        <v>#N/A</v>
      </c>
      <c r="H79" s="86" t="e">
        <f t="shared" si="4"/>
        <v>#N/A</v>
      </c>
      <c r="I79" s="86"/>
      <c r="J79" s="86"/>
      <c r="K79" s="86"/>
      <c r="L79" s="86"/>
    </row>
    <row r="80" spans="1:12" x14ac:dyDescent="0.2">
      <c r="A80" s="90" t="e">
        <f t="shared" si="5"/>
        <v>#N/A</v>
      </c>
      <c r="B80" s="90" t="e">
        <f t="shared" si="1"/>
        <v>#N/A</v>
      </c>
      <c r="C80" s="91" t="e">
        <f t="shared" ca="1" si="6"/>
        <v>#N/A</v>
      </c>
      <c r="D80" s="86" t="e">
        <f t="shared" si="2"/>
        <v>#N/A</v>
      </c>
      <c r="E80" s="86" t="e">
        <f>IF(ISERROR(A80),NA(),SUM(D$24:D80))</f>
        <v>#N/A</v>
      </c>
      <c r="F80" s="86" t="e">
        <f t="shared" si="3"/>
        <v>#N/A</v>
      </c>
      <c r="G80" s="86" t="e">
        <f>IF(ISERROR(A80),NA(),SUM(F$24:F80))</f>
        <v>#N/A</v>
      </c>
      <c r="H80" s="86" t="e">
        <f t="shared" si="4"/>
        <v>#N/A</v>
      </c>
      <c r="I80" s="86"/>
      <c r="J80" s="86"/>
      <c r="K80" s="86"/>
      <c r="L80" s="86"/>
    </row>
    <row r="81" spans="1:12" x14ac:dyDescent="0.2">
      <c r="A81" s="90" t="e">
        <f t="shared" si="5"/>
        <v>#N/A</v>
      </c>
      <c r="B81" s="90" t="e">
        <f t="shared" si="1"/>
        <v>#N/A</v>
      </c>
      <c r="C81" s="91" t="e">
        <f t="shared" ca="1" si="6"/>
        <v>#N/A</v>
      </c>
      <c r="D81" s="86" t="e">
        <f t="shared" si="2"/>
        <v>#N/A</v>
      </c>
      <c r="E81" s="86" t="e">
        <f>IF(ISERROR(A81),NA(),SUM(D$24:D81))</f>
        <v>#N/A</v>
      </c>
      <c r="F81" s="86" t="e">
        <f t="shared" si="3"/>
        <v>#N/A</v>
      </c>
      <c r="G81" s="86" t="e">
        <f>IF(ISERROR(A81),NA(),SUM(F$24:F81))</f>
        <v>#N/A</v>
      </c>
      <c r="H81" s="86" t="e">
        <f t="shared" si="4"/>
        <v>#N/A</v>
      </c>
      <c r="I81" s="86"/>
      <c r="J81" s="86"/>
      <c r="K81" s="86"/>
      <c r="L81" s="86"/>
    </row>
    <row r="82" spans="1:12" x14ac:dyDescent="0.2">
      <c r="A82" s="90" t="e">
        <f t="shared" si="5"/>
        <v>#N/A</v>
      </c>
      <c r="B82" s="90" t="e">
        <f t="shared" si="1"/>
        <v>#N/A</v>
      </c>
      <c r="C82" s="91" t="e">
        <f t="shared" ca="1" si="6"/>
        <v>#N/A</v>
      </c>
      <c r="D82" s="86" t="e">
        <f t="shared" si="2"/>
        <v>#N/A</v>
      </c>
      <c r="E82" s="86" t="e">
        <f>IF(ISERROR(A82),NA(),SUM(D$24:D82))</f>
        <v>#N/A</v>
      </c>
      <c r="F82" s="86" t="e">
        <f t="shared" si="3"/>
        <v>#N/A</v>
      </c>
      <c r="G82" s="86" t="e">
        <f>IF(ISERROR(A82),NA(),SUM(F$24:F82))</f>
        <v>#N/A</v>
      </c>
      <c r="H82" s="86" t="e">
        <f t="shared" si="4"/>
        <v>#N/A</v>
      </c>
      <c r="I82" s="86"/>
      <c r="J82" s="86"/>
      <c r="K82" s="86"/>
      <c r="L82" s="86"/>
    </row>
    <row r="83" spans="1:12" x14ac:dyDescent="0.2">
      <c r="A83" s="90" t="e">
        <f t="shared" si="5"/>
        <v>#N/A</v>
      </c>
      <c r="B83" s="90" t="e">
        <f t="shared" si="1"/>
        <v>#N/A</v>
      </c>
      <c r="C83" s="91" t="e">
        <f t="shared" ca="1" si="6"/>
        <v>#N/A</v>
      </c>
      <c r="D83" s="86" t="e">
        <f t="shared" si="2"/>
        <v>#N/A</v>
      </c>
      <c r="E83" s="86" t="e">
        <f>IF(ISERROR(A83),NA(),SUM(D$24:D83))</f>
        <v>#N/A</v>
      </c>
      <c r="F83" s="86" t="e">
        <f t="shared" si="3"/>
        <v>#N/A</v>
      </c>
      <c r="G83" s="86" t="e">
        <f>IF(ISERROR(A83),NA(),SUM(F$24:F83))</f>
        <v>#N/A</v>
      </c>
      <c r="H83" s="86" t="e">
        <f t="shared" si="4"/>
        <v>#N/A</v>
      </c>
      <c r="I83" s="86"/>
      <c r="J83" s="86"/>
      <c r="K83" s="86"/>
      <c r="L83" s="86"/>
    </row>
    <row r="84" spans="1:12" x14ac:dyDescent="0.2">
      <c r="A84" s="90" t="e">
        <f t="shared" si="5"/>
        <v>#N/A</v>
      </c>
      <c r="B84" s="90" t="e">
        <f t="shared" si="1"/>
        <v>#N/A</v>
      </c>
      <c r="C84" s="91" t="e">
        <f t="shared" ca="1" si="6"/>
        <v>#N/A</v>
      </c>
      <c r="D84" s="86" t="e">
        <f t="shared" si="2"/>
        <v>#N/A</v>
      </c>
      <c r="E84" s="86" t="e">
        <f>IF(ISERROR(A84),NA(),SUM(D$24:D84))</f>
        <v>#N/A</v>
      </c>
      <c r="F84" s="86" t="e">
        <f t="shared" si="3"/>
        <v>#N/A</v>
      </c>
      <c r="G84" s="86" t="e">
        <f>IF(ISERROR(A84),NA(),SUM(F$24:F84))</f>
        <v>#N/A</v>
      </c>
      <c r="H84" s="86" t="e">
        <f t="shared" si="4"/>
        <v>#N/A</v>
      </c>
      <c r="I84" s="86"/>
      <c r="J84" s="86"/>
      <c r="K84" s="86"/>
      <c r="L84" s="86"/>
    </row>
  </sheetData>
  <mergeCells count="1">
    <mergeCell ref="G2:H2"/>
  </mergeCells>
  <conditionalFormatting sqref="A25:H84">
    <cfRule type="expression" dxfId="1" priority="1" stopIfTrue="1">
      <formula>ISERROR(A25)</formula>
    </cfRule>
    <cfRule type="expression" dxfId="0" priority="2" stopIfTrue="1">
      <formula>MOD(ROW(),2)=1</formula>
    </cfRule>
  </conditionalFormatting>
  <dataValidations count="1">
    <dataValidation type="list" allowBlank="1" showInputMessage="1" showErrorMessage="1" sqref="D15" xr:uid="{58FC8924-E959-4256-BBA9-BC7F0928105A}">
      <formula1>"Yes,No"</formula1>
    </dataValidation>
  </dataValidations>
  <hyperlinks>
    <hyperlink ref="A2" r:id="rId1" display="https://www.vertex42.com/ExcelTemplates/retirement-planning-spreadsheet.html" xr:uid="{035F9452-D031-4F25-B966-F68465D49006}"/>
  </hyperlinks>
  <printOptions horizontalCentered="1"/>
  <pageMargins left="0.5" right="0.5" top="0.5" bottom="0.5" header="0.5" footer="0.25"/>
  <pageSetup scale="96" orientation="portrait" r:id="rId2"/>
  <headerFooter scaleWithDoc="0">
    <firstFooter>&amp;R&amp;"Arial,Regular"&amp;8Page &amp;P of &amp;N</first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2"/>
  <sheetViews>
    <sheetView workbookViewId="0">
      <selection activeCell="L18" sqref="L18"/>
    </sheetView>
  </sheetViews>
  <sheetFormatPr defaultColWidth="8.85546875" defaultRowHeight="15" x14ac:dyDescent="0.25"/>
  <cols>
    <col min="1" max="1" width="3.7109375" customWidth="1"/>
    <col min="2" max="2" width="18.85546875" customWidth="1"/>
    <col min="4" max="4" width="3.42578125" customWidth="1"/>
    <col min="6" max="6" width="10.42578125" customWidth="1"/>
    <col min="7" max="7" width="40.42578125" customWidth="1"/>
  </cols>
  <sheetData>
    <row r="1" spans="1:10" ht="18.75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x14ac:dyDescent="0.25">
      <c r="A2" s="140" t="s">
        <v>40</v>
      </c>
      <c r="B2" s="140"/>
      <c r="C2" s="140"/>
      <c r="D2" s="140"/>
      <c r="E2" s="140"/>
      <c r="F2" s="140"/>
      <c r="G2" s="140"/>
      <c r="H2" s="140"/>
      <c r="I2" s="140"/>
      <c r="J2" s="140"/>
    </row>
    <row r="4" spans="1:10" x14ac:dyDescent="0.25">
      <c r="B4" s="141" t="s">
        <v>19</v>
      </c>
      <c r="C4" s="141"/>
      <c r="D4" s="9"/>
    </row>
    <row r="5" spans="1:10" x14ac:dyDescent="0.25">
      <c r="B5" s="25" t="s">
        <v>20</v>
      </c>
      <c r="C5" s="26" t="s">
        <v>21</v>
      </c>
      <c r="D5" s="9"/>
      <c r="E5" s="27" t="s">
        <v>22</v>
      </c>
      <c r="F5" s="27" t="s">
        <v>23</v>
      </c>
      <c r="G5" s="142" t="s">
        <v>3</v>
      </c>
      <c r="H5" s="142"/>
      <c r="I5" s="142"/>
      <c r="J5" s="142"/>
    </row>
    <row r="6" spans="1:10" x14ac:dyDescent="0.25">
      <c r="B6" s="7" t="s">
        <v>24</v>
      </c>
      <c r="C6" s="7" t="s">
        <v>25</v>
      </c>
      <c r="D6" s="9"/>
      <c r="E6" s="7">
        <v>1</v>
      </c>
      <c r="F6" s="28"/>
      <c r="G6" s="135" t="s">
        <v>26</v>
      </c>
      <c r="H6" s="136"/>
      <c r="I6" s="136"/>
      <c r="J6" s="137"/>
    </row>
    <row r="7" spans="1:10" x14ac:dyDescent="0.25">
      <c r="B7" s="7" t="s">
        <v>27</v>
      </c>
      <c r="C7" s="7">
        <v>50</v>
      </c>
      <c r="D7" s="9"/>
      <c r="E7" s="7">
        <v>2</v>
      </c>
      <c r="F7" s="28"/>
      <c r="G7" s="135" t="s">
        <v>28</v>
      </c>
      <c r="H7" s="136"/>
      <c r="I7" s="136"/>
      <c r="J7" s="137"/>
    </row>
    <row r="8" spans="1:10" x14ac:dyDescent="0.25">
      <c r="B8" s="7" t="s">
        <v>29</v>
      </c>
      <c r="C8" s="7">
        <v>25</v>
      </c>
      <c r="D8" s="9"/>
      <c r="E8" s="7">
        <v>3</v>
      </c>
      <c r="F8" s="7" t="s">
        <v>30</v>
      </c>
      <c r="G8" s="135" t="s">
        <v>31</v>
      </c>
      <c r="H8" s="136"/>
      <c r="I8" s="136"/>
      <c r="J8" s="137"/>
    </row>
    <row r="9" spans="1:10" x14ac:dyDescent="0.25">
      <c r="B9" s="7" t="s">
        <v>32</v>
      </c>
      <c r="C9" s="29" t="s">
        <v>33</v>
      </c>
      <c r="D9" s="9"/>
      <c r="E9" s="7">
        <v>4</v>
      </c>
      <c r="F9" s="7" t="s">
        <v>30</v>
      </c>
      <c r="G9" s="135" t="s">
        <v>34</v>
      </c>
      <c r="H9" s="136"/>
      <c r="I9" s="136"/>
      <c r="J9" s="137"/>
    </row>
    <row r="10" spans="1:10" x14ac:dyDescent="0.25">
      <c r="B10" s="7" t="s">
        <v>35</v>
      </c>
      <c r="C10" s="7">
        <v>3</v>
      </c>
      <c r="D10" s="9"/>
      <c r="E10" s="7">
        <v>5</v>
      </c>
      <c r="F10" s="7" t="s">
        <v>30</v>
      </c>
      <c r="G10" s="135" t="s">
        <v>36</v>
      </c>
      <c r="H10" s="136"/>
      <c r="I10" s="136"/>
      <c r="J10" s="137"/>
    </row>
    <row r="11" spans="1:10" x14ac:dyDescent="0.25">
      <c r="B11" s="7" t="s">
        <v>37</v>
      </c>
      <c r="C11" s="7">
        <v>1</v>
      </c>
      <c r="D11" s="9"/>
    </row>
    <row r="12" spans="1:10" x14ac:dyDescent="0.25">
      <c r="B12" s="7" t="s">
        <v>38</v>
      </c>
      <c r="C12" s="7">
        <v>0.5</v>
      </c>
      <c r="D12" s="9"/>
      <c r="E12" s="138" t="s">
        <v>39</v>
      </c>
      <c r="F12" s="138"/>
      <c r="G12" s="138"/>
      <c r="H12" s="138"/>
      <c r="I12" s="138"/>
    </row>
  </sheetData>
  <mergeCells count="10">
    <mergeCell ref="G10:J10"/>
    <mergeCell ref="E12:I12"/>
    <mergeCell ref="A1:J1"/>
    <mergeCell ref="A2:J2"/>
    <mergeCell ref="B4:C4"/>
    <mergeCell ref="G5:J5"/>
    <mergeCell ref="G6:J6"/>
    <mergeCell ref="G7:J7"/>
    <mergeCell ref="G8:J8"/>
    <mergeCell ref="G9:J9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07F88-8B0F-45D7-ADCA-DD250BE1DA9A}">
  <sheetPr>
    <pageSetUpPr fitToPage="1"/>
  </sheetPr>
  <dimension ref="A1:F119"/>
  <sheetViews>
    <sheetView tabSelected="1" zoomScale="120" zoomScaleNormal="120" workbookViewId="0">
      <selection activeCell="F17" sqref="F17"/>
    </sheetView>
  </sheetViews>
  <sheetFormatPr defaultRowHeight="15" x14ac:dyDescent="0.25"/>
  <cols>
    <col min="1" max="2" width="9.140625" style="9"/>
    <col min="3" max="3" width="43.7109375" customWidth="1"/>
    <col min="4" max="4" width="3.42578125" customWidth="1"/>
    <col min="6" max="6" width="18.7109375" customWidth="1"/>
  </cols>
  <sheetData>
    <row r="1" spans="1:6" x14ac:dyDescent="0.25">
      <c r="A1" s="131" t="s">
        <v>107</v>
      </c>
      <c r="B1" s="131"/>
      <c r="C1" s="131"/>
      <c r="E1" s="138"/>
      <c r="F1" s="138"/>
    </row>
    <row r="2" spans="1:6" x14ac:dyDescent="0.25">
      <c r="A2" s="150" t="s">
        <v>108</v>
      </c>
      <c r="B2" s="150"/>
      <c r="C2" s="150"/>
      <c r="E2" s="138"/>
      <c r="F2" s="138"/>
    </row>
    <row r="3" spans="1:6" x14ac:dyDescent="0.25">
      <c r="A3" s="96" t="s">
        <v>109</v>
      </c>
      <c r="B3" s="96" t="s">
        <v>110</v>
      </c>
      <c r="C3" s="97" t="s">
        <v>111</v>
      </c>
      <c r="E3" s="96" t="s">
        <v>110</v>
      </c>
      <c r="F3" s="97" t="s">
        <v>109</v>
      </c>
    </row>
    <row r="4" spans="1:6" x14ac:dyDescent="0.25">
      <c r="A4" s="151" t="s">
        <v>112</v>
      </c>
      <c r="B4" s="98" t="s">
        <v>113</v>
      </c>
      <c r="C4" s="99" t="s">
        <v>114</v>
      </c>
      <c r="E4" s="100" t="s">
        <v>112</v>
      </c>
      <c r="F4" t="s">
        <v>115</v>
      </c>
    </row>
    <row r="5" spans="1:6" x14ac:dyDescent="0.25">
      <c r="A5" s="152"/>
      <c r="B5" s="98" t="s">
        <v>116</v>
      </c>
      <c r="C5" s="99" t="s">
        <v>117</v>
      </c>
      <c r="E5" s="100" t="s">
        <v>118</v>
      </c>
      <c r="F5" t="s">
        <v>119</v>
      </c>
    </row>
    <row r="6" spans="1:6" x14ac:dyDescent="0.25">
      <c r="A6" s="152"/>
      <c r="B6" s="98" t="s">
        <v>120</v>
      </c>
      <c r="C6" s="99" t="s">
        <v>121</v>
      </c>
      <c r="E6" s="100" t="s">
        <v>122</v>
      </c>
      <c r="F6" t="s">
        <v>123</v>
      </c>
    </row>
    <row r="7" spans="1:6" x14ac:dyDescent="0.25">
      <c r="A7" s="152"/>
      <c r="B7" s="98" t="s">
        <v>124</v>
      </c>
      <c r="C7" s="99" t="s">
        <v>125</v>
      </c>
      <c r="E7" s="100" t="s">
        <v>126</v>
      </c>
      <c r="F7" t="s">
        <v>127</v>
      </c>
    </row>
    <row r="8" spans="1:6" x14ac:dyDescent="0.25">
      <c r="A8" s="152"/>
      <c r="B8" s="98" t="s">
        <v>128</v>
      </c>
      <c r="C8" s="99" t="s">
        <v>129</v>
      </c>
      <c r="E8" s="100" t="s">
        <v>130</v>
      </c>
      <c r="F8" t="s">
        <v>131</v>
      </c>
    </row>
    <row r="9" spans="1:6" x14ac:dyDescent="0.25">
      <c r="A9" s="153"/>
      <c r="B9" s="98" t="s">
        <v>132</v>
      </c>
      <c r="C9" s="99" t="s">
        <v>133</v>
      </c>
      <c r="E9" s="100" t="s">
        <v>134</v>
      </c>
      <c r="F9" t="s">
        <v>135</v>
      </c>
    </row>
    <row r="10" spans="1:6" x14ac:dyDescent="0.25">
      <c r="A10" s="154" t="s">
        <v>118</v>
      </c>
      <c r="B10" s="101" t="s">
        <v>136</v>
      </c>
      <c r="C10" s="102" t="s">
        <v>137</v>
      </c>
      <c r="E10" s="100" t="s">
        <v>138</v>
      </c>
      <c r="F10" t="s">
        <v>139</v>
      </c>
    </row>
    <row r="11" spans="1:6" x14ac:dyDescent="0.25">
      <c r="A11" s="155"/>
      <c r="B11" s="101" t="s">
        <v>140</v>
      </c>
      <c r="C11" s="102" t="s">
        <v>141</v>
      </c>
      <c r="E11" s="100" t="s">
        <v>142</v>
      </c>
      <c r="F11" t="s">
        <v>143</v>
      </c>
    </row>
    <row r="12" spans="1:6" x14ac:dyDescent="0.25">
      <c r="A12" s="155"/>
      <c r="B12" s="101" t="s">
        <v>144</v>
      </c>
      <c r="C12" s="102" t="s">
        <v>145</v>
      </c>
      <c r="E12" s="100" t="s">
        <v>146</v>
      </c>
      <c r="F12" t="s">
        <v>147</v>
      </c>
    </row>
    <row r="13" spans="1:6" x14ac:dyDescent="0.25">
      <c r="A13" s="155"/>
      <c r="B13" s="101" t="s">
        <v>148</v>
      </c>
      <c r="C13" s="102" t="s">
        <v>149</v>
      </c>
      <c r="E13" s="100" t="s">
        <v>150</v>
      </c>
      <c r="F13" t="s">
        <v>151</v>
      </c>
    </row>
    <row r="14" spans="1:6" x14ac:dyDescent="0.25">
      <c r="A14" s="155"/>
      <c r="B14" s="101" t="s">
        <v>152</v>
      </c>
      <c r="C14" s="102" t="s">
        <v>153</v>
      </c>
    </row>
    <row r="15" spans="1:6" x14ac:dyDescent="0.25">
      <c r="A15" s="156"/>
      <c r="B15" s="101" t="s">
        <v>154</v>
      </c>
      <c r="C15" s="102" t="s">
        <v>155</v>
      </c>
    </row>
    <row r="16" spans="1:6" x14ac:dyDescent="0.25">
      <c r="A16" s="157" t="s">
        <v>122</v>
      </c>
      <c r="B16" s="103" t="s">
        <v>156</v>
      </c>
      <c r="C16" s="104" t="s">
        <v>157</v>
      </c>
    </row>
    <row r="17" spans="1:3" x14ac:dyDescent="0.25">
      <c r="A17" s="158"/>
      <c r="B17" s="103" t="s">
        <v>158</v>
      </c>
      <c r="C17" s="104" t="s">
        <v>159</v>
      </c>
    </row>
    <row r="18" spans="1:3" x14ac:dyDescent="0.25">
      <c r="A18" s="158"/>
      <c r="B18" s="103" t="s">
        <v>160</v>
      </c>
      <c r="C18" s="104" t="s">
        <v>161</v>
      </c>
    </row>
    <row r="19" spans="1:3" x14ac:dyDescent="0.25">
      <c r="A19" s="158"/>
      <c r="B19" s="103" t="s">
        <v>162</v>
      </c>
      <c r="C19" s="104" t="s">
        <v>163</v>
      </c>
    </row>
    <row r="20" spans="1:3" x14ac:dyDescent="0.25">
      <c r="A20" s="158"/>
      <c r="B20" s="103" t="s">
        <v>164</v>
      </c>
      <c r="C20" s="104" t="s">
        <v>165</v>
      </c>
    </row>
    <row r="21" spans="1:3" x14ac:dyDescent="0.25">
      <c r="A21" s="158"/>
      <c r="B21" s="103" t="s">
        <v>166</v>
      </c>
      <c r="C21" s="104" t="s">
        <v>167</v>
      </c>
    </row>
    <row r="22" spans="1:3" x14ac:dyDescent="0.25">
      <c r="A22" s="158"/>
      <c r="B22" s="103" t="s">
        <v>168</v>
      </c>
      <c r="C22" s="104" t="s">
        <v>169</v>
      </c>
    </row>
    <row r="23" spans="1:3" x14ac:dyDescent="0.25">
      <c r="A23" s="158"/>
      <c r="B23" s="103" t="s">
        <v>170</v>
      </c>
      <c r="C23" s="104" t="s">
        <v>171</v>
      </c>
    </row>
    <row r="24" spans="1:3" x14ac:dyDescent="0.25">
      <c r="A24" s="158"/>
      <c r="B24" s="103" t="s">
        <v>172</v>
      </c>
      <c r="C24" s="104" t="s">
        <v>173</v>
      </c>
    </row>
    <row r="25" spans="1:3" x14ac:dyDescent="0.25">
      <c r="A25" s="144" t="s">
        <v>126</v>
      </c>
      <c r="B25" s="105" t="s">
        <v>174</v>
      </c>
      <c r="C25" s="106" t="s">
        <v>175</v>
      </c>
    </row>
    <row r="26" spans="1:3" x14ac:dyDescent="0.25">
      <c r="A26" s="144"/>
      <c r="B26" s="105" t="s">
        <v>176</v>
      </c>
      <c r="C26" s="106" t="s">
        <v>177</v>
      </c>
    </row>
    <row r="27" spans="1:3" x14ac:dyDescent="0.25">
      <c r="A27" s="144"/>
      <c r="B27" s="105" t="s">
        <v>178</v>
      </c>
      <c r="C27" s="106" t="s">
        <v>179</v>
      </c>
    </row>
    <row r="28" spans="1:3" x14ac:dyDescent="0.25">
      <c r="A28" s="144"/>
      <c r="B28" s="105" t="s">
        <v>180</v>
      </c>
      <c r="C28" s="106" t="s">
        <v>181</v>
      </c>
    </row>
    <row r="29" spans="1:3" x14ac:dyDescent="0.25">
      <c r="A29" s="144"/>
      <c r="B29" s="105" t="s">
        <v>182</v>
      </c>
      <c r="C29" s="106" t="s">
        <v>183</v>
      </c>
    </row>
    <row r="30" spans="1:3" x14ac:dyDescent="0.25">
      <c r="A30" s="144"/>
      <c r="B30" s="105" t="s">
        <v>184</v>
      </c>
      <c r="C30" s="106" t="s">
        <v>185</v>
      </c>
    </row>
    <row r="31" spans="1:3" x14ac:dyDescent="0.25">
      <c r="A31" s="144"/>
      <c r="B31" s="105" t="s">
        <v>186</v>
      </c>
      <c r="C31" s="106" t="s">
        <v>187</v>
      </c>
    </row>
    <row r="32" spans="1:3" x14ac:dyDescent="0.25">
      <c r="A32" s="144"/>
      <c r="B32" s="105" t="s">
        <v>188</v>
      </c>
      <c r="C32" s="106" t="s">
        <v>189</v>
      </c>
    </row>
    <row r="33" spans="1:3" x14ac:dyDescent="0.25">
      <c r="A33" s="144"/>
      <c r="B33" s="105" t="s">
        <v>190</v>
      </c>
      <c r="C33" s="106" t="s">
        <v>191</v>
      </c>
    </row>
    <row r="34" spans="1:3" x14ac:dyDescent="0.25">
      <c r="A34" s="145" t="s">
        <v>130</v>
      </c>
      <c r="B34" s="107" t="s">
        <v>192</v>
      </c>
      <c r="C34" s="108" t="s">
        <v>193</v>
      </c>
    </row>
    <row r="35" spans="1:3" x14ac:dyDescent="0.25">
      <c r="A35" s="145"/>
      <c r="B35" s="107" t="s">
        <v>194</v>
      </c>
      <c r="C35" s="108" t="s">
        <v>195</v>
      </c>
    </row>
    <row r="36" spans="1:3" x14ac:dyDescent="0.25">
      <c r="A36" s="145"/>
      <c r="B36" s="107" t="s">
        <v>196</v>
      </c>
      <c r="C36" s="108" t="s">
        <v>197</v>
      </c>
    </row>
    <row r="37" spans="1:3" x14ac:dyDescent="0.25">
      <c r="A37" s="145"/>
      <c r="B37" s="107" t="s">
        <v>198</v>
      </c>
      <c r="C37" s="108" t="s">
        <v>199</v>
      </c>
    </row>
    <row r="38" spans="1:3" x14ac:dyDescent="0.25">
      <c r="A38" s="145"/>
      <c r="B38" s="107" t="s">
        <v>200</v>
      </c>
      <c r="C38" s="108" t="s">
        <v>201</v>
      </c>
    </row>
    <row r="39" spans="1:3" x14ac:dyDescent="0.25">
      <c r="A39" s="145"/>
      <c r="B39" s="107" t="s">
        <v>202</v>
      </c>
      <c r="C39" s="108" t="s">
        <v>203</v>
      </c>
    </row>
    <row r="40" spans="1:3" x14ac:dyDescent="0.25">
      <c r="A40" s="145"/>
      <c r="B40" s="107" t="s">
        <v>204</v>
      </c>
      <c r="C40" s="108" t="s">
        <v>205</v>
      </c>
    </row>
    <row r="41" spans="1:3" x14ac:dyDescent="0.25">
      <c r="A41" s="146" t="s">
        <v>134</v>
      </c>
      <c r="B41" s="109" t="s">
        <v>206</v>
      </c>
      <c r="C41" s="110" t="s">
        <v>207</v>
      </c>
    </row>
    <row r="42" spans="1:3" x14ac:dyDescent="0.25">
      <c r="A42" s="146"/>
      <c r="B42" s="109" t="s">
        <v>208</v>
      </c>
      <c r="C42" s="110" t="s">
        <v>209</v>
      </c>
    </row>
    <row r="43" spans="1:3" x14ac:dyDescent="0.25">
      <c r="A43" s="146"/>
      <c r="B43" s="109" t="s">
        <v>210</v>
      </c>
      <c r="C43" s="110" t="s">
        <v>211</v>
      </c>
    </row>
    <row r="44" spans="1:3" x14ac:dyDescent="0.25">
      <c r="A44" s="146"/>
      <c r="B44" s="109" t="s">
        <v>212</v>
      </c>
      <c r="C44" s="110" t="s">
        <v>213</v>
      </c>
    </row>
    <row r="45" spans="1:3" x14ac:dyDescent="0.25">
      <c r="A45" s="146"/>
      <c r="B45" s="109" t="s">
        <v>214</v>
      </c>
      <c r="C45" s="110" t="s">
        <v>215</v>
      </c>
    </row>
    <row r="46" spans="1:3" x14ac:dyDescent="0.25">
      <c r="A46" s="146"/>
      <c r="B46" s="109" t="s">
        <v>216</v>
      </c>
      <c r="C46" s="110" t="s">
        <v>217</v>
      </c>
    </row>
    <row r="47" spans="1:3" x14ac:dyDescent="0.25">
      <c r="A47" s="146"/>
      <c r="B47" s="109" t="s">
        <v>218</v>
      </c>
      <c r="C47" s="110" t="s">
        <v>219</v>
      </c>
    </row>
    <row r="48" spans="1:3" x14ac:dyDescent="0.25">
      <c r="A48" s="146"/>
      <c r="B48" s="109" t="s">
        <v>220</v>
      </c>
      <c r="C48" s="110" t="s">
        <v>221</v>
      </c>
    </row>
    <row r="49" spans="1:3" x14ac:dyDescent="0.25">
      <c r="A49" s="146"/>
      <c r="B49" s="109" t="s">
        <v>222</v>
      </c>
      <c r="C49" s="110" t="s">
        <v>223</v>
      </c>
    </row>
    <row r="50" spans="1:3" x14ac:dyDescent="0.25">
      <c r="A50" s="147" t="s">
        <v>138</v>
      </c>
      <c r="B50" s="111" t="s">
        <v>224</v>
      </c>
      <c r="C50" s="112" t="s">
        <v>225</v>
      </c>
    </row>
    <row r="51" spans="1:3" x14ac:dyDescent="0.25">
      <c r="A51" s="147"/>
      <c r="B51" s="111" t="s">
        <v>226</v>
      </c>
      <c r="C51" s="112" t="s">
        <v>227</v>
      </c>
    </row>
    <row r="52" spans="1:3" x14ac:dyDescent="0.25">
      <c r="A52" s="147"/>
      <c r="B52" s="111" t="s">
        <v>228</v>
      </c>
      <c r="C52" s="112" t="s">
        <v>229</v>
      </c>
    </row>
    <row r="53" spans="1:3" x14ac:dyDescent="0.25">
      <c r="A53" s="147"/>
      <c r="B53" s="111" t="s">
        <v>230</v>
      </c>
      <c r="C53" s="112" t="s">
        <v>231</v>
      </c>
    </row>
    <row r="54" spans="1:3" x14ac:dyDescent="0.25">
      <c r="A54" s="147"/>
      <c r="B54" s="111" t="s">
        <v>232</v>
      </c>
      <c r="C54" s="112" t="s">
        <v>233</v>
      </c>
    </row>
    <row r="55" spans="1:3" x14ac:dyDescent="0.25">
      <c r="A55" s="147"/>
      <c r="B55" s="111" t="s">
        <v>234</v>
      </c>
      <c r="C55" s="112" t="s">
        <v>235</v>
      </c>
    </row>
    <row r="56" spans="1:3" x14ac:dyDescent="0.25">
      <c r="A56" s="147"/>
      <c r="B56" s="111" t="s">
        <v>236</v>
      </c>
      <c r="C56" s="112" t="s">
        <v>237</v>
      </c>
    </row>
    <row r="57" spans="1:3" x14ac:dyDescent="0.25">
      <c r="A57" s="147"/>
      <c r="B57" s="111" t="s">
        <v>238</v>
      </c>
      <c r="C57" s="112" t="s">
        <v>239</v>
      </c>
    </row>
    <row r="58" spans="1:3" x14ac:dyDescent="0.25">
      <c r="A58" s="147"/>
      <c r="B58" s="111" t="s">
        <v>240</v>
      </c>
      <c r="C58" s="112" t="s">
        <v>241</v>
      </c>
    </row>
    <row r="59" spans="1:3" x14ac:dyDescent="0.25">
      <c r="A59" s="147"/>
      <c r="B59" s="111" t="s">
        <v>242</v>
      </c>
      <c r="C59" s="112" t="s">
        <v>243</v>
      </c>
    </row>
    <row r="60" spans="1:3" x14ac:dyDescent="0.25">
      <c r="A60" s="147"/>
      <c r="B60" s="111" t="s">
        <v>244</v>
      </c>
      <c r="C60" s="112" t="s">
        <v>245</v>
      </c>
    </row>
    <row r="61" spans="1:3" x14ac:dyDescent="0.25">
      <c r="A61" s="147"/>
      <c r="B61" s="111" t="s">
        <v>246</v>
      </c>
      <c r="C61" s="112" t="s">
        <v>247</v>
      </c>
    </row>
    <row r="62" spans="1:3" x14ac:dyDescent="0.25">
      <c r="A62" s="147"/>
      <c r="B62" s="111" t="s">
        <v>248</v>
      </c>
      <c r="C62" s="112" t="s">
        <v>249</v>
      </c>
    </row>
    <row r="63" spans="1:3" x14ac:dyDescent="0.25">
      <c r="A63" s="147"/>
      <c r="B63" s="111" t="s">
        <v>250</v>
      </c>
      <c r="C63" s="112" t="s">
        <v>251</v>
      </c>
    </row>
    <row r="64" spans="1:3" x14ac:dyDescent="0.25">
      <c r="A64" s="147"/>
      <c r="B64" s="111" t="s">
        <v>252</v>
      </c>
      <c r="C64" s="112" t="s">
        <v>253</v>
      </c>
    </row>
    <row r="65" spans="1:3" x14ac:dyDescent="0.25">
      <c r="A65" s="147"/>
      <c r="B65" s="111" t="s">
        <v>254</v>
      </c>
      <c r="C65" s="112" t="s">
        <v>255</v>
      </c>
    </row>
    <row r="66" spans="1:3" x14ac:dyDescent="0.25">
      <c r="A66" s="148" t="s">
        <v>142</v>
      </c>
      <c r="B66" s="109" t="s">
        <v>256</v>
      </c>
      <c r="C66" s="110" t="s">
        <v>257</v>
      </c>
    </row>
    <row r="67" spans="1:3" x14ac:dyDescent="0.25">
      <c r="A67" s="148"/>
      <c r="B67" s="109" t="s">
        <v>258</v>
      </c>
      <c r="C67" s="110" t="s">
        <v>259</v>
      </c>
    </row>
    <row r="68" spans="1:3" x14ac:dyDescent="0.25">
      <c r="A68" s="148"/>
      <c r="B68" s="109" t="s">
        <v>260</v>
      </c>
      <c r="C68" s="110" t="s">
        <v>261</v>
      </c>
    </row>
    <row r="69" spans="1:3" x14ac:dyDescent="0.25">
      <c r="A69" s="148"/>
      <c r="B69" s="109" t="s">
        <v>262</v>
      </c>
      <c r="C69" s="110" t="s">
        <v>263</v>
      </c>
    </row>
    <row r="70" spans="1:3" x14ac:dyDescent="0.25">
      <c r="A70" s="148"/>
      <c r="B70" s="109" t="s">
        <v>264</v>
      </c>
      <c r="C70" s="110" t="s">
        <v>265</v>
      </c>
    </row>
    <row r="71" spans="1:3" x14ac:dyDescent="0.25">
      <c r="A71" s="148"/>
      <c r="B71" s="109" t="s">
        <v>266</v>
      </c>
      <c r="C71" s="110" t="s">
        <v>267</v>
      </c>
    </row>
    <row r="72" spans="1:3" x14ac:dyDescent="0.25">
      <c r="A72" s="148"/>
      <c r="B72" s="109" t="s">
        <v>268</v>
      </c>
      <c r="C72" s="110" t="s">
        <v>269</v>
      </c>
    </row>
    <row r="73" spans="1:3" x14ac:dyDescent="0.25">
      <c r="A73" s="148"/>
      <c r="B73" s="109" t="s">
        <v>270</v>
      </c>
      <c r="C73" s="110" t="s">
        <v>271</v>
      </c>
    </row>
    <row r="74" spans="1:3" x14ac:dyDescent="0.25">
      <c r="A74" s="148"/>
      <c r="B74" s="109" t="s">
        <v>272</v>
      </c>
      <c r="C74" s="110" t="s">
        <v>273</v>
      </c>
    </row>
    <row r="75" spans="1:3" x14ac:dyDescent="0.25">
      <c r="A75" s="148"/>
      <c r="B75" s="109" t="s">
        <v>274</v>
      </c>
      <c r="C75" s="110" t="s">
        <v>275</v>
      </c>
    </row>
    <row r="76" spans="1:3" x14ac:dyDescent="0.25">
      <c r="A76" s="148"/>
      <c r="B76" s="109" t="s">
        <v>276</v>
      </c>
      <c r="C76" s="110" t="s">
        <v>277</v>
      </c>
    </row>
    <row r="77" spans="1:3" x14ac:dyDescent="0.25">
      <c r="A77" s="149" t="s">
        <v>146</v>
      </c>
      <c r="B77" s="113" t="s">
        <v>278</v>
      </c>
      <c r="C77" s="114" t="s">
        <v>279</v>
      </c>
    </row>
    <row r="78" spans="1:3" x14ac:dyDescent="0.25">
      <c r="A78" s="149"/>
      <c r="B78" s="113" t="s">
        <v>280</v>
      </c>
      <c r="C78" s="114" t="s">
        <v>281</v>
      </c>
    </row>
    <row r="79" spans="1:3" x14ac:dyDescent="0.25">
      <c r="A79" s="149"/>
      <c r="B79" s="113" t="s">
        <v>282</v>
      </c>
      <c r="C79" s="114" t="s">
        <v>283</v>
      </c>
    </row>
    <row r="80" spans="1:3" x14ac:dyDescent="0.25">
      <c r="A80" s="149"/>
      <c r="B80" s="113" t="s">
        <v>284</v>
      </c>
      <c r="C80" s="114" t="s">
        <v>285</v>
      </c>
    </row>
    <row r="81" spans="1:3" x14ac:dyDescent="0.25">
      <c r="A81" s="149"/>
      <c r="B81" s="113" t="s">
        <v>286</v>
      </c>
      <c r="C81" s="114" t="s">
        <v>287</v>
      </c>
    </row>
    <row r="82" spans="1:3" x14ac:dyDescent="0.25">
      <c r="A82" s="149"/>
      <c r="B82" s="113" t="s">
        <v>288</v>
      </c>
      <c r="C82" s="114" t="s">
        <v>289</v>
      </c>
    </row>
    <row r="83" spans="1:3" x14ac:dyDescent="0.25">
      <c r="A83" s="149"/>
      <c r="B83" s="113" t="s">
        <v>290</v>
      </c>
      <c r="C83" s="114" t="s">
        <v>291</v>
      </c>
    </row>
    <row r="84" spans="1:3" x14ac:dyDescent="0.25">
      <c r="A84" s="149"/>
      <c r="B84" s="113" t="s">
        <v>292</v>
      </c>
      <c r="C84" s="114" t="s">
        <v>293</v>
      </c>
    </row>
    <row r="85" spans="1:3" x14ac:dyDescent="0.25">
      <c r="A85" s="149"/>
      <c r="B85" s="113" t="s">
        <v>294</v>
      </c>
      <c r="C85" s="114" t="s">
        <v>295</v>
      </c>
    </row>
    <row r="86" spans="1:3" x14ac:dyDescent="0.25">
      <c r="A86" s="149"/>
      <c r="B86" s="113" t="s">
        <v>296</v>
      </c>
      <c r="C86" s="114" t="s">
        <v>297</v>
      </c>
    </row>
    <row r="87" spans="1:3" x14ac:dyDescent="0.25">
      <c r="A87" s="149"/>
      <c r="B87" s="113" t="s">
        <v>298</v>
      </c>
      <c r="C87" s="114" t="s">
        <v>299</v>
      </c>
    </row>
    <row r="88" spans="1:3" x14ac:dyDescent="0.25">
      <c r="A88" s="149"/>
      <c r="B88" s="113" t="s">
        <v>300</v>
      </c>
      <c r="C88" s="114" t="s">
        <v>301</v>
      </c>
    </row>
    <row r="89" spans="1:3" x14ac:dyDescent="0.25">
      <c r="A89" s="143" t="s">
        <v>150</v>
      </c>
      <c r="B89" s="115" t="s">
        <v>302</v>
      </c>
      <c r="C89" s="116" t="s">
        <v>303</v>
      </c>
    </row>
    <row r="90" spans="1:3" x14ac:dyDescent="0.25">
      <c r="A90" s="143"/>
      <c r="B90" s="115" t="s">
        <v>304</v>
      </c>
      <c r="C90" s="116" t="s">
        <v>305</v>
      </c>
    </row>
    <row r="91" spans="1:3" x14ac:dyDescent="0.25">
      <c r="A91" s="143"/>
      <c r="B91" s="115" t="s">
        <v>306</v>
      </c>
      <c r="C91" s="116" t="s">
        <v>307</v>
      </c>
    </row>
    <row r="92" spans="1:3" x14ac:dyDescent="0.25">
      <c r="A92" s="143"/>
      <c r="B92" s="115" t="s">
        <v>308</v>
      </c>
      <c r="C92" s="116" t="s">
        <v>309</v>
      </c>
    </row>
    <row r="93" spans="1:3" x14ac:dyDescent="0.25">
      <c r="A93" s="143"/>
      <c r="B93" s="115" t="s">
        <v>310</v>
      </c>
      <c r="C93" s="116" t="s">
        <v>311</v>
      </c>
    </row>
    <row r="94" spans="1:3" x14ac:dyDescent="0.25">
      <c r="A94" s="143"/>
      <c r="B94" s="115" t="s">
        <v>312</v>
      </c>
      <c r="C94" s="116" t="s">
        <v>313</v>
      </c>
    </row>
    <row r="95" spans="1:3" x14ac:dyDescent="0.25">
      <c r="A95" s="143"/>
      <c r="B95" s="115" t="s">
        <v>314</v>
      </c>
      <c r="C95" s="116" t="s">
        <v>315</v>
      </c>
    </row>
    <row r="96" spans="1:3" x14ac:dyDescent="0.25">
      <c r="A96" s="143"/>
      <c r="B96" s="115" t="s">
        <v>316</v>
      </c>
      <c r="C96" s="116" t="s">
        <v>317</v>
      </c>
    </row>
    <row r="97" spans="1:3" x14ac:dyDescent="0.25">
      <c r="A97" s="143"/>
      <c r="B97" s="115" t="s">
        <v>318</v>
      </c>
      <c r="C97" s="116" t="s">
        <v>319</v>
      </c>
    </row>
    <row r="98" spans="1:3" x14ac:dyDescent="0.25">
      <c r="A98" s="143"/>
      <c r="B98" s="115" t="s">
        <v>320</v>
      </c>
      <c r="C98" s="116" t="s">
        <v>321</v>
      </c>
    </row>
    <row r="99" spans="1:3" x14ac:dyDescent="0.25">
      <c r="A99" s="143"/>
      <c r="B99" s="115" t="s">
        <v>126</v>
      </c>
      <c r="C99" s="116" t="s">
        <v>322</v>
      </c>
    </row>
    <row r="100" spans="1:3" x14ac:dyDescent="0.25">
      <c r="A100" s="143"/>
      <c r="B100" s="115" t="s">
        <v>323</v>
      </c>
      <c r="C100" s="116" t="s">
        <v>324</v>
      </c>
    </row>
    <row r="101" spans="1:3" x14ac:dyDescent="0.25">
      <c r="A101" s="143"/>
      <c r="B101" s="115" t="s">
        <v>325</v>
      </c>
      <c r="C101" s="116" t="s">
        <v>326</v>
      </c>
    </row>
    <row r="102" spans="1:3" x14ac:dyDescent="0.25">
      <c r="A102" s="143"/>
      <c r="B102" s="115" t="s">
        <v>327</v>
      </c>
      <c r="C102" s="116" t="s">
        <v>328</v>
      </c>
    </row>
    <row r="103" spans="1:3" x14ac:dyDescent="0.25">
      <c r="A103" s="143"/>
      <c r="B103" s="115" t="s">
        <v>329</v>
      </c>
      <c r="C103" s="116" t="s">
        <v>330</v>
      </c>
    </row>
    <row r="104" spans="1:3" x14ac:dyDescent="0.25">
      <c r="A104" s="143"/>
      <c r="B104" s="115" t="s">
        <v>331</v>
      </c>
      <c r="C104" s="116" t="s">
        <v>332</v>
      </c>
    </row>
    <row r="105" spans="1:3" x14ac:dyDescent="0.25">
      <c r="A105" s="143"/>
      <c r="B105" s="115" t="s">
        <v>333</v>
      </c>
      <c r="C105" s="116" t="s">
        <v>334</v>
      </c>
    </row>
    <row r="106" spans="1:3" x14ac:dyDescent="0.25">
      <c r="A106" s="143"/>
      <c r="B106" s="115" t="s">
        <v>335</v>
      </c>
      <c r="C106" s="116" t="s">
        <v>336</v>
      </c>
    </row>
    <row r="107" spans="1:3" x14ac:dyDescent="0.25">
      <c r="A107" s="143"/>
      <c r="B107" s="115" t="s">
        <v>337</v>
      </c>
      <c r="C107" s="116" t="s">
        <v>338</v>
      </c>
    </row>
    <row r="108" spans="1:3" x14ac:dyDescent="0.25">
      <c r="A108" s="143"/>
      <c r="B108" s="115" t="s">
        <v>339</v>
      </c>
      <c r="C108" s="116" t="s">
        <v>340</v>
      </c>
    </row>
    <row r="109" spans="1:3" x14ac:dyDescent="0.25">
      <c r="A109" s="143"/>
      <c r="B109" s="115" t="s">
        <v>341</v>
      </c>
      <c r="C109" s="116" t="s">
        <v>342</v>
      </c>
    </row>
    <row r="110" spans="1:3" x14ac:dyDescent="0.25">
      <c r="A110" s="143"/>
      <c r="B110" s="115" t="s">
        <v>343</v>
      </c>
      <c r="C110" s="116" t="s">
        <v>344</v>
      </c>
    </row>
    <row r="111" spans="1:3" x14ac:dyDescent="0.25">
      <c r="A111" s="143"/>
      <c r="B111" s="115" t="s">
        <v>345</v>
      </c>
      <c r="C111" s="116" t="s">
        <v>346</v>
      </c>
    </row>
    <row r="112" spans="1:3" x14ac:dyDescent="0.25">
      <c r="A112" s="143"/>
      <c r="B112" s="115" t="s">
        <v>347</v>
      </c>
      <c r="C112" s="116" t="s">
        <v>348</v>
      </c>
    </row>
    <row r="113" spans="1:3" x14ac:dyDescent="0.25">
      <c r="A113" s="143"/>
      <c r="B113" s="115" t="s">
        <v>349</v>
      </c>
      <c r="C113" s="116" t="s">
        <v>350</v>
      </c>
    </row>
    <row r="114" spans="1:3" x14ac:dyDescent="0.25">
      <c r="A114" s="143"/>
      <c r="B114" s="115" t="s">
        <v>351</v>
      </c>
      <c r="C114" s="116" t="s">
        <v>352</v>
      </c>
    </row>
    <row r="115" spans="1:3" x14ac:dyDescent="0.25">
      <c r="A115" s="143"/>
      <c r="B115" s="115" t="s">
        <v>353</v>
      </c>
      <c r="C115" s="116" t="s">
        <v>354</v>
      </c>
    </row>
    <row r="116" spans="1:3" x14ac:dyDescent="0.25">
      <c r="A116" s="143"/>
      <c r="B116" s="115" t="s">
        <v>355</v>
      </c>
      <c r="C116" s="116" t="s">
        <v>356</v>
      </c>
    </row>
    <row r="117" spans="1:3" x14ac:dyDescent="0.25">
      <c r="A117" s="117"/>
    </row>
    <row r="118" spans="1:3" x14ac:dyDescent="0.25">
      <c r="A118" s="117"/>
    </row>
    <row r="119" spans="1:3" x14ac:dyDescent="0.25">
      <c r="A119" s="117"/>
    </row>
  </sheetData>
  <mergeCells count="13">
    <mergeCell ref="A16:A24"/>
    <mergeCell ref="A1:C1"/>
    <mergeCell ref="E1:F2"/>
    <mergeCell ref="A2:C2"/>
    <mergeCell ref="A4:A9"/>
    <mergeCell ref="A10:A15"/>
    <mergeCell ref="A89:A116"/>
    <mergeCell ref="A25:A33"/>
    <mergeCell ref="A34:A40"/>
    <mergeCell ref="A41:A49"/>
    <mergeCell ref="A50:A65"/>
    <mergeCell ref="A66:A76"/>
    <mergeCell ref="A77:A88"/>
  </mergeCells>
  <pageMargins left="0.2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Net Worth</vt:lpstr>
      <vt:lpstr>Monthly Investments</vt:lpstr>
      <vt:lpstr>QuickRetireProjection</vt:lpstr>
      <vt:lpstr>Notes&amp;Guidelines</vt:lpstr>
      <vt:lpstr>StockWatchList</vt:lpstr>
      <vt:lpstr>E1401KContribution</vt:lpstr>
      <vt:lpstr>E1401KMatch</vt:lpstr>
      <vt:lpstr>E1Paycheck</vt:lpstr>
      <vt:lpstr>E2Contribution</vt:lpstr>
      <vt:lpstr>E2Match</vt:lpstr>
      <vt:lpstr>E2Paycheck</vt:lpstr>
      <vt:lpstr>Pers401KContribution</vt:lpstr>
      <vt:lpstr>QuickRetireProjection!Print_Area</vt:lpstr>
      <vt:lpstr>QuickRetireProjection!Print_Titles</vt:lpstr>
      <vt:lpstr>randrate</vt:lpstr>
      <vt:lpstr>TotalMonthlyInvest</vt:lpstr>
      <vt:lpstr>TotalPortfolioValue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fscook</dc:creator>
  <cp:lastModifiedBy>Finis Cook</cp:lastModifiedBy>
  <cp:lastPrinted>2020-07-03T17:34:54Z</cp:lastPrinted>
  <dcterms:created xsi:type="dcterms:W3CDTF">2011-08-27T11:14:34Z</dcterms:created>
  <dcterms:modified xsi:type="dcterms:W3CDTF">2024-03-22T02:02:48Z</dcterms:modified>
</cp:coreProperties>
</file>